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uetzerquein\Documents\9_Sonstige Aufträge\Hiwi-Verträge\"/>
    </mc:Choice>
  </mc:AlternateContent>
  <xr:revisionPtr revIDLastSave="0" documentId="8_{D147DEC8-B550-4403-8E23-2AD7017875EE}" xr6:coauthVersionLast="47" xr6:coauthVersionMax="47" xr10:uidLastSave="{00000000-0000-0000-0000-000000000000}"/>
  <workbookProtection workbookAlgorithmName="SHA-512" workbookHashValue="WQ9zTJbZVxq0esxciiU+2vEal6BP0IanuKwCxFdoW1PgKgClLFCa8l+mUxUSES2BeMom9EnKCVMYRDDcnRfRLA==" workbookSaltValue="UfQX9R9HL7N3j14VvsNvTw==" workbookSpinCount="100000" lockStructure="1"/>
  <bookViews>
    <workbookView xWindow="-38520" yWindow="-1755" windowWidth="38640" windowHeight="21120" xr2:uid="{F7F91772-D08B-4C77-8355-2BB571ACBD45}"/>
  </bookViews>
  <sheets>
    <sheet name="Kalkulation" sheetId="1" r:id="rId1"/>
    <sheet name="Datengrundlage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2" l="1"/>
  <c r="H20" i="2"/>
  <c r="G20" i="2"/>
  <c r="D5" i="2" a="1"/>
  <c r="D5" i="2" s="1"/>
  <c r="C5" i="2"/>
  <c r="E20" i="2"/>
  <c r="D20" i="2"/>
  <c r="D6" i="2" l="1"/>
  <c r="D11" i="2"/>
  <c r="D7" i="2"/>
  <c r="C9" i="2"/>
  <c r="C10" i="2"/>
  <c r="C6" i="2"/>
  <c r="C13" i="2" s="1"/>
  <c r="C8" i="2"/>
  <c r="C7" i="2"/>
  <c r="C14" i="2" s="1"/>
  <c r="D8" i="2"/>
  <c r="D13" i="2" l="1"/>
  <c r="F5" i="2"/>
  <c r="D14" i="2"/>
  <c r="B1" i="2" l="1"/>
  <c r="D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<sst xmlns="http://schemas.openxmlformats.org/spreadsheetml/2006/main" count="38" uniqueCount="38">
  <si>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Beschäftigungsdauer</t>
  </si>
  <si>
    <t>Wochenstunden</t>
  </si>
  <si>
    <t>Qualifikation</t>
  </si>
  <si>
    <t>ohne Abschluss</t>
  </si>
  <si>
    <t>Bachelor</t>
  </si>
  <si>
    <t>Master</t>
  </si>
  <si>
    <t>Krankenversicherung</t>
  </si>
  <si>
    <t>gesetzlich</t>
  </si>
  <si>
    <t>privat</t>
  </si>
  <si>
    <t>AN-Brutto-Stundenlohn</t>
  </si>
  <si>
    <t>Wochen/Monat</t>
  </si>
  <si>
    <t>Minijob-Grenze (mtl.)</t>
  </si>
  <si>
    <t>Zuschlag Weihnachtsgeld je Monat</t>
  </si>
  <si>
    <t>Pauschale: KV</t>
  </si>
  <si>
    <t>Pauschale: RV</t>
  </si>
  <si>
    <t>Pauschale Vers.</t>
  </si>
  <si>
    <t>Rentenversicherung</t>
  </si>
  <si>
    <t>zusätzliche Vers.</t>
  </si>
  <si>
    <t>maßgeblicher Stundenlohn</t>
  </si>
  <si>
    <t>Ohne Abschluss</t>
  </si>
  <si>
    <t>mit Abschluss</t>
  </si>
  <si>
    <t>Sozialversicherung</t>
  </si>
  <si>
    <t>Bruttopersonalkosten gesamt</t>
  </si>
  <si>
    <t>Beginn der Beschäftigung (Datum)</t>
  </si>
  <si>
    <t>Ende der Beschäftigung (Datum)</t>
  </si>
  <si>
    <t>Beitragssatz</t>
  </si>
  <si>
    <t>pauschaler Zuschlag Tariferhöhung jährlich</t>
  </si>
  <si>
    <t>Parameter</t>
  </si>
  <si>
    <t>Bruttopersonalkosten Hiwi-Vertrag</t>
  </si>
  <si>
    <t>Die grau hinterlegten Zellen sind jährlich bzw. im Falle von Änderungen seitens des Gesetzgebers oder der Sozialversicherungsträger an die aktuellen  Sätze anzupassen.</t>
  </si>
  <si>
    <r>
      <t>Qualifikation</t>
    </r>
    <r>
      <rPr>
        <sz val="11"/>
        <color theme="1"/>
        <rFont val="Aptos Narrow"/>
        <family val="2"/>
        <scheme val="minor"/>
      </rPr>
      <t xml:space="preserve"> (bitte auswählen)</t>
    </r>
  </si>
  <si>
    <t>AG-Brutto-Jahresgehalt</t>
  </si>
  <si>
    <t>AG-Brutto-Monatsgehalt gesetzl. KV (einschl. Weihnachtsgeldanteil)</t>
  </si>
  <si>
    <t>AG-Brutto-Monatsgehalt private KV (einschl. Weihnachtsgeldanteil)</t>
  </si>
  <si>
    <t>Anzahl Monate vor dem 01.04. des Folgejahres</t>
  </si>
  <si>
    <t>Anzahl Monate nach dem 01.04. des Folgejahres</t>
  </si>
  <si>
    <t>1  Ist der Versichertenstatus nicht bekannt, so ist hier "gesetzlich" auszuwählen.</t>
  </si>
  <si>
    <r>
      <rPr>
        <u/>
        <sz val="11"/>
        <color theme="1"/>
        <rFont val="Aptos Narrow"/>
        <family val="2"/>
        <scheme val="minor"/>
      </rPr>
      <t>Krankenversicherung</t>
    </r>
    <r>
      <rPr>
        <sz val="11"/>
        <color theme="1"/>
        <rFont val="Aptos Narrow"/>
        <family val="2"/>
        <scheme val="minor"/>
      </rPr>
      <t xml:space="preserve"> (bitte auswählen)</t>
    </r>
    <r>
      <rPr>
        <vertAlign val="superscript"/>
        <sz val="11"/>
        <color theme="1"/>
        <rFont val="Aptos Narrow"/>
        <family val="2"/>
        <scheme val="minor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</si>
</sst>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10"/>
      <color theme="1"/>
      <name val="Segoe UI"/>
      <family val="2"/>
    </font>
    <font>
      <sz val="8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44" fontId="0" fillId="0" borderId="0" xfId="1" applyFont="1"/>
    <xf numFmtId="44" fontId="0" fillId="0" borderId="0" xfId="0" applyNumberFormat="1" applyAlignment="1">
      <alignment vertical="center" wrapText="1"/>
    </xf>
    <xf numFmtId="44" fontId="0" fillId="0" borderId="0" xfId="1" applyFont="1" applyAlignment="1">
      <alignment vertical="center" wrapText="1"/>
    </xf>
    <xf numFmtId="44" fontId="0" fillId="0" borderId="0" xfId="0" applyNumberFormat="1"/>
    <xf numFmtId="0" fontId="4" fillId="0" borderId="0" xfId="0" applyFont="1"/>
    <xf numFmtId="44" fontId="4" fillId="0" borderId="0" xfId="0" applyNumberFormat="1" applyFont="1" applyAlignment="1">
      <alignment vertical="center" wrapText="1"/>
    </xf>
    <xf numFmtId="0" fontId="4" fillId="0" borderId="0" xfId="0" applyFont="1" applyAlignment="1">
      <alignment wrapText="1"/>
    </xf>
    <xf numFmtId="0" fontId="0" fillId="0" borderId="1" xfId="0" applyBorder="1"/>
    <xf numFmtId="0" fontId="0" fillId="2" borderId="8" xfId="0" applyFill="1" applyBorder="1"/>
    <xf numFmtId="0" fontId="0" fillId="2" borderId="9" xfId="0" applyFill="1" applyBorder="1"/>
    <xf numFmtId="0" fontId="0" fillId="2" borderId="5" xfId="0" applyFill="1" applyBorder="1"/>
    <xf numFmtId="0" fontId="0" fillId="2" borderId="12" xfId="0" applyFill="1" applyBorder="1"/>
    <xf numFmtId="0" fontId="0" fillId="2" borderId="0" xfId="0" applyFill="1"/>
    <xf numFmtId="0" fontId="0" fillId="2" borderId="7" xfId="0" applyFill="1" applyBorder="1"/>
    <xf numFmtId="0" fontId="2" fillId="2" borderId="0" xfId="0" applyFont="1" applyFill="1"/>
    <xf numFmtId="0" fontId="0" fillId="2" borderId="6" xfId="0" applyFill="1" applyBorder="1"/>
    <xf numFmtId="0" fontId="0" fillId="2" borderId="11" xfId="0" applyFill="1" applyBorder="1"/>
    <xf numFmtId="14" fontId="0" fillId="0" borderId="1" xfId="0" applyNumberFormat="1" applyBorder="1"/>
    <xf numFmtId="164" fontId="0" fillId="0" borderId="1" xfId="0" applyNumberFormat="1" applyBorder="1"/>
    <xf numFmtId="0" fontId="3" fillId="3" borderId="2" xfId="0" applyFont="1" applyFill="1" applyBorder="1"/>
    <xf numFmtId="0" fontId="2" fillId="3" borderId="0" xfId="0" applyFont="1" applyFill="1"/>
    <xf numFmtId="0" fontId="0" fillId="3" borderId="0" xfId="0" applyFill="1"/>
    <xf numFmtId="0" fontId="3" fillId="3" borderId="3" xfId="0" applyFont="1" applyFill="1" applyBorder="1"/>
    <xf numFmtId="0" fontId="3" fillId="3" borderId="4" xfId="0" applyFont="1" applyFill="1" applyBorder="1"/>
    <xf numFmtId="0" fontId="3" fillId="2" borderId="0" xfId="0" applyFont="1" applyFill="1"/>
    <xf numFmtId="44" fontId="4" fillId="0" borderId="3" xfId="0" applyNumberFormat="1" applyFont="1" applyBorder="1"/>
    <xf numFmtId="9" fontId="0" fillId="5" borderId="0" xfId="0" applyNumberFormat="1" applyFill="1" applyAlignment="1">
      <alignment vertical="center" wrapText="1"/>
    </xf>
    <xf numFmtId="9" fontId="0" fillId="5" borderId="0" xfId="1" applyNumberFormat="1" applyFont="1" applyFill="1"/>
    <xf numFmtId="10" fontId="0" fillId="5" borderId="0" xfId="1" applyNumberFormat="1" applyFont="1" applyFill="1"/>
    <xf numFmtId="10" fontId="0" fillId="5" borderId="0" xfId="0" applyNumberFormat="1" applyFill="1"/>
    <xf numFmtId="44" fontId="0" fillId="5" borderId="0" xfId="1" applyFont="1" applyFill="1"/>
    <xf numFmtId="0" fontId="5" fillId="0" borderId="0" xfId="0" applyFont="1" applyAlignment="1">
      <alignment vertical="center"/>
    </xf>
    <xf numFmtId="0" fontId="5" fillId="0" borderId="0" xfId="0" applyFont="1"/>
    <xf numFmtId="44" fontId="6" fillId="0" borderId="0" xfId="0" applyNumberFormat="1" applyFont="1" applyAlignment="1">
      <alignment vertical="center"/>
    </xf>
    <xf numFmtId="44" fontId="0" fillId="0" borderId="0" xfId="1" applyFont="1" applyAlignment="1">
      <alignment horizontal="right"/>
    </xf>
    <xf numFmtId="164" fontId="5" fillId="0" borderId="0" xfId="0" applyNumberFormat="1" applyFont="1" applyAlignment="1">
      <alignment vertical="center"/>
    </xf>
    <xf numFmtId="0" fontId="7" fillId="2" borderId="10" xfId="0" applyFont="1" applyFill="1" applyBorder="1"/>
    <xf numFmtId="10" fontId="0" fillId="2" borderId="0" xfId="0" applyNumberFormat="1" applyFill="1"/>
    <xf numFmtId="0" fontId="3" fillId="4" borderId="2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C1E7FF"/>
      <color rgb="FF0079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AE513-2377-4130-B962-5827FCE63B2A}">
  <dimension ref="A1:G17"/>
  <sheetViews>
    <sheetView showGridLines="0" tabSelected="1" zoomScale="170" zoomScaleNormal="170" workbookViewId="0">
      <selection activeCell="D7" sqref="D7"/>
    </sheetView>
  </sheetViews>
  <sheetFormatPr baseColWidth="10" defaultRowHeight="15" x14ac:dyDescent="0.25"/>
  <cols>
    <col min="2" max="2" width="34.28515625" customWidth="1"/>
    <col min="3" max="3" width="3.42578125" customWidth="1"/>
    <col min="4" max="4" width="15" bestFit="1" customWidth="1"/>
  </cols>
  <sheetData>
    <row r="1" spans="1:7" ht="15.75" x14ac:dyDescent="0.25">
      <c r="A1" s="11"/>
      <c r="B1" s="12"/>
      <c r="C1" s="12"/>
      <c r="D1" s="12"/>
      <c r="E1" s="13"/>
      <c r="G1" s="34"/>
    </row>
    <row r="2" spans="1:7" ht="15.75" thickBot="1" x14ac:dyDescent="0.3">
      <c r="A2" s="14"/>
      <c r="B2" s="15"/>
      <c r="C2" s="15"/>
      <c r="D2" s="15"/>
      <c r="E2" s="16"/>
    </row>
    <row r="3" spans="1:7" ht="19.5" thickBot="1" x14ac:dyDescent="0.35">
      <c r="A3" s="14"/>
      <c r="B3" s="22" t="s">
        <v>28</v>
      </c>
      <c r="C3" s="26"/>
      <c r="D3" s="25"/>
      <c r="E3" s="16"/>
    </row>
    <row r="4" spans="1:7" ht="18.75" x14ac:dyDescent="0.3">
      <c r="A4" s="14"/>
      <c r="B4" s="27"/>
      <c r="C4" s="27"/>
      <c r="D4" s="27"/>
      <c r="E4" s="16"/>
    </row>
    <row r="5" spans="1:7" ht="15.75" thickBot="1" x14ac:dyDescent="0.3">
      <c r="A5" s="14"/>
      <c r="B5" s="23" t="s">
        <v>0</v>
      </c>
      <c r="C5" s="17"/>
      <c r="D5" s="15"/>
      <c r="E5" s="16"/>
    </row>
    <row r="6" spans="1:7" ht="15.75" thickBot="1" x14ac:dyDescent="0.3">
      <c r="A6" s="14"/>
      <c r="B6" s="24" t="s">
        <v>23</v>
      </c>
      <c r="C6" s="15"/>
      <c r="D6" s="20"/>
      <c r="E6" s="16"/>
    </row>
    <row r="7" spans="1:7" ht="15.75" thickBot="1" x14ac:dyDescent="0.3">
      <c r="A7" s="14"/>
      <c r="B7" s="24" t="s">
        <v>24</v>
      </c>
      <c r="C7" s="15"/>
      <c r="D7" s="20"/>
      <c r="E7" s="16"/>
    </row>
    <row r="8" spans="1:7" ht="15.75" thickBot="1" x14ac:dyDescent="0.3">
      <c r="A8" s="14"/>
      <c r="B8" s="15"/>
      <c r="C8" s="15"/>
      <c r="D8" s="15"/>
      <c r="E8" s="16"/>
    </row>
    <row r="9" spans="1:7" ht="15.75" thickBot="1" x14ac:dyDescent="0.3">
      <c r="A9" s="14"/>
      <c r="B9" s="23" t="s">
        <v>1</v>
      </c>
      <c r="C9" s="17"/>
      <c r="D9" s="21"/>
      <c r="E9" s="16"/>
    </row>
    <row r="10" spans="1:7" ht="15.75" thickBot="1" x14ac:dyDescent="0.3">
      <c r="A10" s="14"/>
      <c r="B10" s="15"/>
      <c r="C10" s="15"/>
      <c r="D10" s="15"/>
      <c r="E10" s="16"/>
    </row>
    <row r="11" spans="1:7" ht="15.75" thickBot="1" x14ac:dyDescent="0.3">
      <c r="A11" s="14"/>
      <c r="B11" s="23" t="s">
        <v>30</v>
      </c>
      <c r="C11" s="17"/>
      <c r="D11" s="10"/>
      <c r="E11" s="16"/>
    </row>
    <row r="12" spans="1:7" ht="15.75" thickBot="1" x14ac:dyDescent="0.3">
      <c r="A12" s="14"/>
      <c r="B12" s="17"/>
      <c r="C12" s="17"/>
      <c r="D12" s="15"/>
      <c r="E12" s="16"/>
    </row>
    <row r="13" spans="1:7" ht="17.25" thickBot="1" x14ac:dyDescent="0.3">
      <c r="A13" s="14"/>
      <c r="B13" s="24" t="s">
        <v>37</v>
      </c>
      <c r="C13" s="17"/>
      <c r="D13" s="10"/>
      <c r="E13" s="16"/>
    </row>
    <row r="14" spans="1:7" ht="15.75" thickBot="1" x14ac:dyDescent="0.3">
      <c r="A14" s="14"/>
      <c r="B14" s="15"/>
      <c r="C14" s="15"/>
      <c r="D14" s="15"/>
      <c r="E14" s="16"/>
    </row>
    <row r="15" spans="1:7" ht="19.5" thickBot="1" x14ac:dyDescent="0.35">
      <c r="A15" s="14"/>
      <c r="B15" s="41" t="s">
        <v>22</v>
      </c>
      <c r="C15" s="42"/>
      <c r="D15" s="28">
        <f>Datengrundlagen!B1</f>
        <v>0</v>
      </c>
      <c r="E15" s="16"/>
    </row>
    <row r="16" spans="1:7" x14ac:dyDescent="0.25">
      <c r="A16" s="14"/>
      <c r="B16" s="15"/>
      <c r="C16" s="15"/>
      <c r="D16" s="15"/>
      <c r="E16" s="16"/>
    </row>
    <row r="17" spans="1:5" ht="15.75" thickBot="1" x14ac:dyDescent="0.3">
      <c r="A17" s="39" t="s">
        <v>36</v>
      </c>
      <c r="B17" s="18"/>
      <c r="C17" s="18"/>
      <c r="D17" s="18"/>
      <c r="E17" s="19"/>
    </row>
  </sheetData>
  <sheetProtection sheet="1" objects="1" scenarios="1"/>
  <protectedRanges>
    <protectedRange sqref="D6 D7 D9 D11 D13" name="Bereich1" securityDescriptor="O:WDG:WDD:(A;;CC;;;WD)"/>
  </protectedRanges>
  <mergeCells count="1">
    <mergeCell ref="B15:C15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F38A9A5-66E0-4C8F-B1D5-7532B13767E9}">
          <x14:formula1>
            <xm:f>Datengrundlagen!$A$20:$A$22</xm:f>
          </x14:formula1>
          <xm:sqref>D11</xm:sqref>
        </x14:dataValidation>
        <x14:dataValidation type="list" allowBlank="1" showInputMessage="1" showErrorMessage="1" xr:uid="{11C5D636-C241-46AA-A291-DD4FF60FA2B6}">
          <x14:formula1>
            <xm:f>Datengrundlagen!$F$20:$F$21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D60BA-FCC6-4523-8F6B-A2608771546C}">
  <dimension ref="A1:H27"/>
  <sheetViews>
    <sheetView zoomScale="120" zoomScaleNormal="120" workbookViewId="0">
      <selection activeCell="E12" sqref="E12"/>
    </sheetView>
  </sheetViews>
  <sheetFormatPr baseColWidth="10" defaultRowHeight="15" x14ac:dyDescent="0.25"/>
  <cols>
    <col min="1" max="1" width="32.42578125" bestFit="1" customWidth="1"/>
    <col min="2" max="2" width="13.85546875" customWidth="1"/>
    <col min="3" max="3" width="14.7109375" customWidth="1"/>
    <col min="6" max="6" width="13.7109375" customWidth="1"/>
    <col min="7" max="7" width="15.42578125" customWidth="1"/>
    <col min="8" max="8" width="13.140625" customWidth="1"/>
  </cols>
  <sheetData>
    <row r="1" spans="1:8" x14ac:dyDescent="0.25">
      <c r="A1" s="7" t="s">
        <v>31</v>
      </c>
      <c r="B1" s="36">
        <f>IF(Kalkulation!D11="ohne Abschluss",SUM(Datengrundlagen!C13:C14)*Datengrundlagen!G20+SUM(Datengrundlagen!C13:C14)*Datengrundlagen!H20*(1+Datengrundlagen!E20),SUM(D13:D14)*G20+SUM(D13:D14)*H20*(1+E20))</f>
        <v>0</v>
      </c>
      <c r="C1" s="6"/>
      <c r="G1">
        <f>624.82*11+0.7435*624.82</f>
        <v>7337.5736700000007</v>
      </c>
    </row>
    <row r="2" spans="1:8" ht="15.75" x14ac:dyDescent="0.25">
      <c r="B2" s="35"/>
      <c r="E2" s="6"/>
    </row>
    <row r="3" spans="1:8" x14ac:dyDescent="0.25">
      <c r="E3" s="6"/>
    </row>
    <row r="4" spans="1:8" ht="30" x14ac:dyDescent="0.25">
      <c r="B4" s="7" t="s">
        <v>25</v>
      </c>
      <c r="C4" s="8" t="s">
        <v>19</v>
      </c>
      <c r="D4" s="8" t="s">
        <v>20</v>
      </c>
      <c r="E4" s="4"/>
    </row>
    <row r="5" spans="1:8" x14ac:dyDescent="0.25">
      <c r="A5" t="s">
        <v>18</v>
      </c>
      <c r="C5" s="3">
        <f>IF(Kalkulation!D11="ohne Abschluss",VLOOKUP(Kalkulation!D11,Datengrundlagen!A20:B20,2),0)</f>
        <v>0</v>
      </c>
      <c r="D5" s="3" cm="1">
        <f t="array" ref="D5">_xlfn.IFS(OR(Kalkulation!D11="Bachelor",Kalkulation!D11="Master"),VLOOKUP(Kalkulation!D11,Datengrundlagen!A21:B22,2),OR(Kalkulation!D11="ohne Abschluss",Kalkulation!D11=""),0)</f>
        <v>0</v>
      </c>
      <c r="F5" s="6">
        <f>SUM(C5:C8)*8*B24*(1+D20)</f>
        <v>0</v>
      </c>
    </row>
    <row r="6" spans="1:8" s="2" customFormat="1" x14ac:dyDescent="0.25">
      <c r="A6" s="2" t="s">
        <v>13</v>
      </c>
      <c r="B6" s="29">
        <v>0.13</v>
      </c>
      <c r="C6" s="4">
        <f>B6*$C$5</f>
        <v>0</v>
      </c>
      <c r="D6" s="5">
        <f>B6*$D$5</f>
        <v>0</v>
      </c>
    </row>
    <row r="7" spans="1:8" x14ac:dyDescent="0.25">
      <c r="A7" t="s">
        <v>14</v>
      </c>
      <c r="B7" s="30">
        <v>0.15</v>
      </c>
      <c r="C7" s="4">
        <f t="shared" ref="C7:C8" si="0">B7*$C$5</f>
        <v>0</v>
      </c>
      <c r="D7" s="4">
        <f>B7*$D$5</f>
        <v>0</v>
      </c>
    </row>
    <row r="8" spans="1:8" x14ac:dyDescent="0.25">
      <c r="A8" t="s">
        <v>15</v>
      </c>
      <c r="B8" s="31">
        <v>4.8999999999999998E-3</v>
      </c>
      <c r="C8" s="4">
        <f t="shared" si="0"/>
        <v>0</v>
      </c>
      <c r="D8" s="4">
        <f>B8*$D$5</f>
        <v>0</v>
      </c>
    </row>
    <row r="9" spans="1:8" x14ac:dyDescent="0.25">
      <c r="A9" t="s">
        <v>16</v>
      </c>
      <c r="B9" s="31">
        <v>9.2999999999999999E-2</v>
      </c>
      <c r="C9" s="4">
        <f>B9*$C$5</f>
        <v>0</v>
      </c>
    </row>
    <row r="10" spans="1:8" x14ac:dyDescent="0.25">
      <c r="A10" t="s">
        <v>17</v>
      </c>
      <c r="B10" s="32">
        <v>4.8999999999999998E-3</v>
      </c>
      <c r="C10" s="4">
        <f>B10*$C$5</f>
        <v>0</v>
      </c>
    </row>
    <row r="11" spans="1:8" x14ac:dyDescent="0.25">
      <c r="A11" t="s">
        <v>21</v>
      </c>
      <c r="B11" s="32">
        <v>0.21</v>
      </c>
      <c r="D11" s="4">
        <f>B11*$D$5</f>
        <v>0</v>
      </c>
    </row>
    <row r="13" spans="1:8" x14ac:dyDescent="0.25">
      <c r="A13" t="s">
        <v>32</v>
      </c>
      <c r="C13" s="4" t="str">
        <f>IF(Kalkulation!D13="gesetzlich",IF(C5*(1+D20)*B24*Kalkulation!D9&lt;=B25,SUM(C5:C8)*(1+D20)*B24*Kalkulation!D9,SUM(C5,C9:C10)*(1+D20)*B24*Kalkulation!D9),"")</f>
        <v/>
      </c>
      <c r="D13" s="4" t="str">
        <f>IF(Kalkulation!D13="gesetzlich",IF(D5*(1+D20)*B24*Kalkulation!D9&lt;=B25,SUM(D5:D8)*(1+D20)*B24*Kalkulation!D9,SUM(D5,D11)*(1+D20)*$B$24*Kalkulation!D9),"")</f>
        <v/>
      </c>
      <c r="F13" s="6"/>
      <c r="G13" s="6"/>
      <c r="H13" s="6"/>
    </row>
    <row r="14" spans="1:8" x14ac:dyDescent="0.25">
      <c r="A14" t="s">
        <v>33</v>
      </c>
      <c r="C14" s="3" t="str">
        <f>IF(Kalkulation!D13="privat",IF(C5*(1+D20)*B24*Kalkulation!$D$9&lt;=B25,SUM(C5,C7:C8)*(1+D20)*B24*Kalkulation!D9,SUM(C5,C9:C10)*(1+D20)*B24*Kalkulation!D9),"")</f>
        <v/>
      </c>
      <c r="D14" s="37" t="str">
        <f>IF(Kalkulation!D13="privat",IF(D5*(1+D20)*B24*Kalkulation!D9&lt;=B25,SUM(D5,D7:D8)*(1+D20)*B24*Kalkulation!D9,SUM(D5,D11)*(1+D20)*B24*Kalkulation!D9),"")</f>
        <v/>
      </c>
      <c r="F14" s="6"/>
    </row>
    <row r="15" spans="1:8" x14ac:dyDescent="0.25">
      <c r="C15" s="3"/>
      <c r="D15" s="37"/>
    </row>
    <row r="16" spans="1:8" x14ac:dyDescent="0.25">
      <c r="C16" s="3"/>
      <c r="D16" s="3"/>
    </row>
    <row r="17" spans="1:8" x14ac:dyDescent="0.25">
      <c r="C17" s="3"/>
      <c r="D17" s="3"/>
    </row>
    <row r="18" spans="1:8" x14ac:dyDescent="0.25">
      <c r="A18" s="7" t="s">
        <v>27</v>
      </c>
      <c r="C18" s="3"/>
      <c r="D18" s="3"/>
    </row>
    <row r="19" spans="1:8" s="1" customFormat="1" ht="75" x14ac:dyDescent="0.25">
      <c r="A19" s="9" t="s">
        <v>2</v>
      </c>
      <c r="B19" s="9" t="s">
        <v>9</v>
      </c>
      <c r="C19" s="9"/>
      <c r="D19" s="9" t="s">
        <v>12</v>
      </c>
      <c r="E19" s="9" t="s">
        <v>26</v>
      </c>
      <c r="F19" s="9" t="s">
        <v>6</v>
      </c>
      <c r="G19" s="9" t="s">
        <v>34</v>
      </c>
      <c r="H19" s="9" t="s">
        <v>35</v>
      </c>
    </row>
    <row r="20" spans="1:8" ht="15.75" x14ac:dyDescent="0.25">
      <c r="A20" t="s">
        <v>3</v>
      </c>
      <c r="B20" s="33">
        <v>13.98</v>
      </c>
      <c r="D20" s="32">
        <f>74.35%/12</f>
        <v>6.1958333333333331E-2</v>
      </c>
      <c r="E20" s="40">
        <f>3%</f>
        <v>0.03</v>
      </c>
      <c r="F20" t="s">
        <v>7</v>
      </c>
      <c r="G20" s="38">
        <f>ROUND(MAX(0,(MIN(Kalkulation!D7,DATE(YEAR(Kalkulation!D6)+1,4,1))-Kalkulation!D6)/30),1)</f>
        <v>15.2</v>
      </c>
      <c r="H20" s="38">
        <f>ROUND(MAX(0,(Kalkulation!D7-MAX(Kalkulation!D6,DATE(YEAR(Kalkulation!D6)+1,4,1)))/30),1)</f>
        <v>0</v>
      </c>
    </row>
    <row r="21" spans="1:8" x14ac:dyDescent="0.25">
      <c r="A21" t="s">
        <v>4</v>
      </c>
      <c r="B21" s="33">
        <v>14.4</v>
      </c>
      <c r="F21" t="s">
        <v>8</v>
      </c>
    </row>
    <row r="22" spans="1:8" x14ac:dyDescent="0.25">
      <c r="A22" t="s">
        <v>5</v>
      </c>
      <c r="B22" s="33">
        <v>19.559999999999999</v>
      </c>
    </row>
    <row r="24" spans="1:8" x14ac:dyDescent="0.25">
      <c r="A24" t="s">
        <v>10</v>
      </c>
      <c r="B24">
        <v>4.3479999999999999</v>
      </c>
    </row>
    <row r="25" spans="1:8" x14ac:dyDescent="0.25">
      <c r="A25" t="s">
        <v>11</v>
      </c>
      <c r="B25" s="33">
        <v>556</v>
      </c>
    </row>
    <row r="27" spans="1:8" x14ac:dyDescent="0.25">
      <c r="A27" t="s">
        <v>29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Kalkulation</vt:lpstr>
      <vt:lpstr>Datengrundlagen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Pützer-Queins, Stefanie</dc:creator>
  <cp:lastModifiedBy>Pützer-Queins, Stefanie</cp:lastModifiedBy>
  <dcterms:created xsi:type="dcterms:W3CDTF">2025-04-10T05:53:16Z</dcterms:created>
  <dcterms:modified xsi:type="dcterms:W3CDTF">2025-05-21T09:29:47Z</dcterms:modified>
</cp:coreProperties>
</file>