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402" firstSheet="0" activeTab="0"/>
  </bookViews>
  <sheets>
    <sheet name="Kassenbuch" sheetId="1" state="visible" r:id="rId2"/>
    <sheet name="Uebersicht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<sst xmlns="http://schemas.openxmlformats.org/spreadsheetml/2006/main" count="146" uniqueCount="114">
  <si>
    <r>
      <t xml:space="preserve">Kassenbuch/Kontobuch der Fachschaft </t>
    </r>
    <r>
      <rPr>
        <b val="true"/>
        <i val="true"/>
        <sz val="12"/>
        <color rgb="FFFF0000"/>
        <rFont val="Arial"/>
        <family val="2"/>
      </rPr>
      <t xml:space="preserve">NAME</t>
    </r>
  </si>
  <si>
    <t>Vom:</t>
  </si>
  <si>
    <t>Bis:</t>
  </si>
  <si>
    <t>Kassenwart/Vertreter:</t>
  </si>
  <si>
    <t>NAME</t>
  </si>
  <si>
    <t>h</t>
  </si>
  <si>
    <t>hoheitlich, Fachschaftsarbeit, int. Weihnachtsfeier</t>
  </si>
  <si>
    <t> (Vorname, Name, Funktion)</t>
  </si>
  <si>
    <r>
      <t xml:space="preserve">Die USt und Vorsteuer nur bei </t>
    </r>
    <r>
      <rPr>
        <u val="single"/>
        <sz val="8"/>
        <color rgb="FF808080"/>
        <rFont val="Arial"/>
        <family val="2"/>
      </rPr>
      <t xml:space="preserve">w</t>
    </r>
    <r>
      <rPr>
        <sz val="8"/>
        <color rgb="FF808080"/>
        <rFont val="Arial"/>
        <family val="2"/>
      </rPr>
      <t xml:space="preserve">irtschaftlichen
(auch ½) Einnahmen und Ausgaben angeben!</t>
    </r>
  </si>
  <si>
    <t>w</t>
  </si>
  <si>
    <t>wirtschaftliche Tätigkeiten (Party, Ausflug, Grillfest, Absolventenball, usw.)</t>
  </si>
  <si>
    <t>½</t>
  </si>
  <si>
    <t>Verwaltungskosten, z.B. Bürobedarf, PC, 50% hoheitl., 50% wirtschaftl.</t>
  </si>
  <si>
    <r>
      <t xml:space="preserve">Die </t>
    </r>
    <r>
      <rPr>
        <b val="true"/>
        <sz val="8"/>
        <color rgb="FF000000"/>
        <rFont val="Arial"/>
        <family val="2"/>
      </rPr>
      <t xml:space="preserve">USt</t>
    </r>
    <r>
      <rPr>
        <sz val="8"/>
        <color rgb="FF808080"/>
        <rFont val="Arial"/>
        <family val="2"/>
      </rPr>
      <t xml:space="preserve"> errechnet sich aus Bruttobetrag*19/119.</t>
    </r>
  </si>
  <si>
    <t>x</t>
  </si>
  <si>
    <t>Wenn nicht sicher, bitte beim Astafin nachfragen!</t>
  </si>
  <si>
    <t>Umsatzsteuer</t>
  </si>
  <si>
    <t>Vorsteuer </t>
  </si>
  <si>
    <t>Kasse:</t>
  </si>
  <si>
    <t>Konto:</t>
  </si>
  <si>
    <r>
      <t xml:space="preserve">7 %
</t>
    </r>
    <r>
      <rPr>
        <sz val="8"/>
        <rFont val="Arial"/>
        <family val="2"/>
      </rPr>
      <t xml:space="preserve">Aus (1) &amp; (3)</t>
    </r>
  </si>
  <si>
    <r>
      <t xml:space="preserve">19 %
</t>
    </r>
    <r>
      <rPr>
        <sz val="8"/>
        <rFont val="Arial"/>
        <family val="2"/>
      </rPr>
      <t xml:space="preserve">Aus (1) &amp; (3)</t>
    </r>
  </si>
  <si>
    <r>
      <t xml:space="preserve">7 %
</t>
    </r>
    <r>
      <rPr>
        <sz val="8"/>
        <rFont val="Arial"/>
        <family val="2"/>
      </rPr>
      <t xml:space="preserve">Aus (2) &amp; (4)</t>
    </r>
  </si>
  <si>
    <r>
      <t xml:space="preserve">19 %
</t>
    </r>
    <r>
      <rPr>
        <sz val="8"/>
        <rFont val="Arial"/>
        <family val="2"/>
      </rPr>
      <t xml:space="preserve">Aus (2) &amp; (4)</t>
    </r>
  </si>
  <si>
    <t>Datum</t>
  </si>
  <si>
    <t>Beleg</t>
  </si>
  <si>
    <t>Art</t>
  </si>
  <si>
    <t>Verwendungszweck:</t>
  </si>
  <si>
    <t>Ein (1)</t>
  </si>
  <si>
    <t>Aus (2)</t>
  </si>
  <si>
    <t>Ein (3)</t>
  </si>
  <si>
    <t>Aus (4)</t>
  </si>
  <si>
    <t>Vortragswerte:</t>
  </si>
  <si>
    <r>
      <t xml:space="preserve">LHK Mainz - Telefon-, Druckerkosten –</t>
    </r>
    <r>
      <rPr>
        <i val="true"/>
        <sz val="10"/>
        <rFont val="Arial"/>
        <family val="2"/>
      </rPr>
      <t xml:space="preserve"> </t>
    </r>
    <r>
      <rPr>
        <i val="true"/>
        <sz val="10"/>
        <color rgb="FF808080"/>
        <rFont val="Arial"/>
        <family val="2"/>
      </rPr>
      <t xml:space="preserve">Immer darauf achten, welche Beträge wo eingefügt werden.</t>
    </r>
  </si>
  <si>
    <r>
      <t xml:space="preserve">Party Einkäufe</t>
    </r>
    <r>
      <rPr>
        <i val="true"/>
        <sz val="10"/>
        <color rgb="FF000000"/>
        <rFont val="Arial"/>
        <family val="2"/>
      </rPr>
      <t xml:space="preserve"> </t>
    </r>
    <r>
      <rPr>
        <i val="true"/>
        <sz val="10"/>
        <color rgb="FF808080"/>
        <rFont val="Arial"/>
        <family val="2"/>
      </rPr>
      <t xml:space="preserve">Zwischen Kasse und Konto unterscheiden.</t>
    </r>
  </si>
  <si>
    <r>
      <t xml:space="preserve">Einkauf LIDL  </t>
    </r>
    <r>
      <rPr>
        <i val="true"/>
        <sz val="10"/>
        <color rgb="FF808080"/>
        <rFont val="Arial"/>
        <family val="2"/>
      </rPr>
      <t xml:space="preserve">7% und 19% Steuerbeträge rechts eintragen.</t>
    </r>
  </si>
  <si>
    <r>
      <t xml:space="preserve">Einkauf NORMA </t>
    </r>
    <r>
      <rPr>
        <i val="true"/>
        <sz val="10"/>
        <color rgb="FF808080"/>
        <rFont val="Arial"/>
        <family val="2"/>
      </rPr>
      <t xml:space="preserve">Rechnungen auf Thermopapier </t>
    </r>
    <r>
      <rPr>
        <i val="true"/>
        <u val="single"/>
        <sz val="10"/>
        <color rgb="FF808080"/>
        <rFont val="Arial"/>
        <family val="2"/>
      </rPr>
      <t xml:space="preserve">immer</t>
    </r>
    <r>
      <rPr>
        <i val="true"/>
        <sz val="10"/>
        <color rgb="FF808080"/>
        <rFont val="Arial"/>
        <family val="2"/>
      </rPr>
      <t xml:space="preserve"> kopieren!</t>
    </r>
  </si>
  <si>
    <r>
      <t xml:space="preserve">Aufwandsentschädigung Kassenwart </t>
    </r>
    <r>
      <rPr>
        <i val="true"/>
        <sz val="10"/>
        <color rgb="FF808080"/>
        <rFont val="Arial"/>
        <family val="2"/>
      </rPr>
      <t xml:space="preserve">immer angeben an wen die AE geht</t>
    </r>
  </si>
  <si>
    <r>
      <t xml:space="preserve">Aufwandsentschädigung Sprecher </t>
    </r>
    <r>
      <rPr>
        <i val="true"/>
        <sz val="10"/>
        <color rgb="FF808080"/>
        <rFont val="Arial"/>
        <family val="2"/>
      </rPr>
      <t xml:space="preserve">wenn bar ausgezahlt an Quittung denken</t>
    </r>
  </si>
  <si>
    <r>
      <t xml:space="preserve">Bürobedarf – Ringbuchregister </t>
    </r>
    <r>
      <rPr>
        <i val="true"/>
        <sz val="10"/>
        <color rgb="FF808080"/>
        <rFont val="Arial"/>
        <family val="2"/>
      </rPr>
      <t xml:space="preserve"> Bürobedarf ist 50% wirtschaftlich....</t>
    </r>
  </si>
  <si>
    <r>
      <t xml:space="preserve">Bürobedarf – Computer – …</t>
    </r>
    <r>
      <rPr>
        <i val="true"/>
        <sz val="10"/>
        <color rgb="FF808080"/>
        <rFont val="Arial"/>
        <family val="2"/>
      </rPr>
      <t xml:space="preserve"> deswegen ½ eintragen</t>
    </r>
  </si>
  <si>
    <r>
      <t xml:space="preserve">Entgeltabrechnung – </t>
    </r>
    <r>
      <rPr>
        <i val="true"/>
        <sz val="10"/>
        <color rgb="FF808080"/>
        <rFont val="Arial"/>
        <family val="2"/>
      </rPr>
      <t xml:space="preserve">Für alle Bewegungen auf dem Konto und in der Kasse auch...</t>
    </r>
  </si>
  <si>
    <r>
      <t xml:space="preserve">Fachschaftenkonferenz - </t>
    </r>
    <r>
      <rPr>
        <i val="true"/>
        <sz val="10"/>
        <color rgb="FF808080"/>
        <rFont val="Arial"/>
        <family val="2"/>
      </rPr>
      <t xml:space="preserve">...einen Belegzettel ausfüllen und in eurem Ordner einheften.</t>
    </r>
  </si>
  <si>
    <r>
      <t xml:space="preserve">Bürobedarf – Hefter – </t>
    </r>
    <r>
      <rPr>
        <i val="true"/>
        <sz val="10"/>
        <color rgb="FF808080"/>
        <rFont val="Arial"/>
        <family val="2"/>
      </rPr>
      <t xml:space="preserve">Die Belegnummern müssen nicht aufsteigend sein,</t>
    </r>
  </si>
  <si>
    <t>11a</t>
  </si>
  <si>
    <r>
      <t xml:space="preserve">Homepage – Strato – </t>
    </r>
    <r>
      <rPr>
        <i val="true"/>
        <sz val="10"/>
        <color rgb="FF808080"/>
        <rFont val="Arial"/>
        <family val="2"/>
      </rPr>
      <t xml:space="preserve">es wäre aber von Vorteil. Am besten tragt ihr die...</t>
    </r>
  </si>
  <si>
    <r>
      <t xml:space="preserve">Entgeltabrechnung - </t>
    </r>
    <r>
      <rPr>
        <i val="true"/>
        <sz val="10"/>
        <color rgb="FF808080"/>
        <rFont val="Arial"/>
        <family val="2"/>
      </rPr>
      <t xml:space="preserve">…erst später auf den Belegzetteln ein.</t>
    </r>
  </si>
  <si>
    <r>
      <t xml:space="preserve">Party – Getränke – </t>
    </r>
    <r>
      <rPr>
        <i val="true"/>
        <sz val="10"/>
        <color rgb="FF808080"/>
        <rFont val="Arial"/>
        <family val="2"/>
      </rPr>
      <t xml:space="preserve">Als Fachschaftsrat dürft ihr Alkohol kaufen und...</t>
    </r>
  </si>
  <si>
    <r>
      <t xml:space="preserve">Party – Schnapsgläser </t>
    </r>
    <r>
      <rPr>
        <i val="true"/>
        <sz val="10"/>
        <color rgb="FF808080"/>
        <rFont val="Arial"/>
        <family val="2"/>
      </rPr>
      <t xml:space="preserve">...mit einer Genehmigung vom Ordnungsamt weiterverkaufen.</t>
    </r>
  </si>
  <si>
    <r>
      <t xml:space="preserve">Party – Einnahmen – </t>
    </r>
    <r>
      <rPr>
        <i val="true"/>
        <sz val="10"/>
        <color rgb="FF808080"/>
        <rFont val="Arial"/>
        <family val="2"/>
      </rPr>
      <t xml:space="preserve">Hohe Partyeinnahmen sofort zur Bank bringen, die Taxifahrt</t>
    </r>
  </si>
  <si>
    <r>
      <t xml:space="preserve">Party – Kleingeld – </t>
    </r>
    <r>
      <rPr>
        <i val="true"/>
        <sz val="10"/>
        <color rgb="FF808080"/>
        <rFont val="Arial"/>
        <family val="2"/>
      </rPr>
      <t xml:space="preserve">bis zur Bank darf der Fachschaftsrat bezahlen.</t>
    </r>
  </si>
  <si>
    <r>
      <t xml:space="preserve">Party – Standgebühr –</t>
    </r>
    <r>
      <rPr>
        <sz val="10"/>
        <color rgb="FF808080"/>
        <rFont val="Arial"/>
        <family val="2"/>
      </rPr>
      <t xml:space="preserve"> </t>
    </r>
    <r>
      <rPr>
        <i val="true"/>
        <sz val="10"/>
        <color rgb="FF808080"/>
        <rFont val="Arial"/>
        <family val="2"/>
      </rPr>
      <t xml:space="preserve">Standgebühren, Einnahmen durch Sponsoren sind auch w.</t>
    </r>
  </si>
  <si>
    <r>
      <t xml:space="preserve">Party – Getränkeshop Wasserbillig – </t>
    </r>
    <r>
      <rPr>
        <i val="true"/>
        <sz val="10"/>
        <color rgb="FF808080"/>
        <rFont val="Arial"/>
        <family val="2"/>
      </rPr>
      <t xml:space="preserve">Keine Vorsteuer eintragen bei Auslandseinkaufen.</t>
    </r>
  </si>
  <si>
    <t>Asta – Umsatzsteuerzahllast</t>
  </si>
  <si>
    <r>
      <t xml:space="preserve">Spende –</t>
    </r>
    <r>
      <rPr>
        <i val="true"/>
        <sz val="10"/>
        <color rgb="FF808080"/>
        <rFont val="Arial"/>
        <family val="2"/>
      </rPr>
      <t xml:space="preserve"> Ihr dürft spenden denkt aber an die Spendenquittung!</t>
    </r>
  </si>
  <si>
    <r>
      <t xml:space="preserve">Spende Profs –</t>
    </r>
    <r>
      <rPr>
        <i val="true"/>
        <sz val="10"/>
        <color rgb="FF808080"/>
        <rFont val="Arial"/>
        <family val="2"/>
      </rPr>
      <t xml:space="preserve"> Ihr dürft auch Spenden bis zu 400€ ohne Absprache mit dem Astafin...</t>
    </r>
  </si>
  <si>
    <r>
      <t xml:space="preserve">Spende Abteilung – </t>
    </r>
    <r>
      <rPr>
        <i val="true"/>
        <sz val="10"/>
        <color rgb="FF808080"/>
        <rFont val="Arial"/>
        <family val="2"/>
      </rPr>
      <t xml:space="preserve">...entgegen nehmen aber wir stellen keine Spendenquittung aus.</t>
    </r>
  </si>
  <si>
    <r>
      <t xml:space="preserve">Fahrt zur CeBIT –</t>
    </r>
    <r>
      <rPr>
        <i val="true"/>
        <sz val="10"/>
        <color rgb="FF808080"/>
        <rFont val="Arial"/>
        <family val="2"/>
      </rPr>
      <t xml:space="preserve"> Fahrten sind auch wirtschaftlich wenn ihr...</t>
    </r>
  </si>
  <si>
    <r>
      <t xml:space="preserve">Fahrt zur CeBIT – Teilnehmerbeiträge –</t>
    </r>
    <r>
      <rPr>
        <i val="true"/>
        <sz val="10"/>
        <color rgb="FF808080"/>
        <rFont val="Arial"/>
        <family val="2"/>
      </rPr>
      <t xml:space="preserve"> ...Teilnehmerbeiträge verlangt.</t>
    </r>
  </si>
  <si>
    <r>
      <t xml:space="preserve">Asta – Sockelbeitrag 2014/2015 </t>
    </r>
    <r>
      <rPr>
        <i val="true"/>
        <sz val="10"/>
        <color rgb="FF808080"/>
        <rFont val="Arial"/>
        <family val="2"/>
      </rPr>
      <t xml:space="preserve">Sockel- und Restbeträge sind hoheitliche Einnahmen.</t>
    </r>
  </si>
  <si>
    <t>Bürobedarf – Toner</t>
  </si>
  <si>
    <t>Bürobedarf – Toner zurückerstattet</t>
  </si>
  <si>
    <t>Summen:</t>
  </si>
  <si>
    <t>Wirtschaftliche Beträge für die Körperschaftssteuer:</t>
  </si>
  <si>
    <t>Übersicht ohne Vortragswerte:</t>
  </si>
  <si>
    <t>Aktueller Kassenstand
(Ein – Aus):</t>
  </si>
  <si>
    <t>Aktueller Kontostand
(Ein – Aus):</t>
  </si>
  <si>
    <t>Aktuelle Umsatzsteuerzahllast
(Vorsteuer – Umsatzsteuer):</t>
  </si>
  <si>
    <t>Gesamt Einnahmen:</t>
  </si>
  <si>
    <t>Gesamt Ausgaben:</t>
  </si>
  <si>
    <t>Gewinn/Verlust:</t>
  </si>
  <si>
    <t>Einnahmen 19%:</t>
  </si>
  <si>
    <t>Wirtschaftliche Einnahmen und Ausgaben brutto:</t>
  </si>
  <si>
    <t>Einnahmen 0%:</t>
  </si>
  <si>
    <t>Summe:</t>
  </si>
  <si>
    <t>Netto Ausgaben mit Vorsteuer:</t>
  </si>
  <si>
    <t>Brutto Ausgaben mit Vorsteuer:</t>
  </si>
  <si>
    <t>Verwaltungskosten:</t>
  </si>
  <si>
    <t>Wirtschaftliche Ausgaben ohne Vorsteuer:</t>
  </si>
  <si>
    <t>I. Körperschaftsteuer</t>
  </si>
  <si>
    <t>II. Umsatzsteuer</t>
  </si>
  <si>
    <t>Gewinnermittlung gemäß § 4 Abs. 3 EStG - Einnahmen-Überschuss-Rechnung -</t>
  </si>
  <si>
    <r>
      <t xml:space="preserve">s. amtliche </t>
    </r>
    <r>
      <rPr>
        <b val="true"/>
        <i val="true"/>
        <sz val="10"/>
        <color rgb="FF000000"/>
        <rFont val="Arial"/>
        <family val="2"/>
      </rPr>
      <t xml:space="preserve">Anleitung zur Umsatzsteuererklärung</t>
    </r>
  </si>
  <si>
    <r>
      <t xml:space="preserve">s. amtliche </t>
    </r>
    <r>
      <rPr>
        <b val="true"/>
        <i val="true"/>
        <sz val="10"/>
        <color rgb="FF000000"/>
        <rFont val="Arial"/>
        <family val="2"/>
      </rPr>
      <t xml:space="preserve">Anleitung zur Anlage EÜR</t>
    </r>
  </si>
  <si>
    <t>I. Einnahmen - wirtschaftliche Tätigkeiten (Betriebseinnahmen)</t>
  </si>
  <si>
    <t>Umsatzsteuerdaten</t>
  </si>
  <si>
    <t>1.1 Umsatzsteuerpflichtige Betriebseinnahmen mit 19% USt</t>
  </si>
  <si>
    <t>Nettoumsatz</t>
  </si>
  <si>
    <t>1.2 Umsatzsteuerpflichtige Betriebseinnahmen mit 7% USt</t>
  </si>
  <si>
    <t>Umsatzsteuer dazu</t>
  </si>
  <si>
    <t>1.3 Nicht umsatzsteuerpflichtige Betriebseinnahmen mit 0% USt</t>
  </si>
  <si>
    <t>Summe der Betriebseinnahmen</t>
  </si>
  <si>
    <t>II. Ausgaben - wirtschaftliche Tätigkeiten (Betriebsausgaben)</t>
  </si>
  <si>
    <t>1 Waren, Roh-, Hilfsstoffe + Nebenkosten</t>
  </si>
  <si>
    <t>1.1 Ausgaben mit Vorsteuer</t>
  </si>
  <si>
    <t>1.2 Ausgaben ohne Vorsteuer</t>
  </si>
  <si>
    <r>
      <t xml:space="preserve">2 Anteil der allgemeinen Verwaltungskosten</t>
    </r>
    <r>
      <rPr>
        <i val="true"/>
        <sz val="7"/>
        <color rgb="FF000000"/>
        <rFont val="Arial"/>
        <family val="2"/>
      </rPr>
      <t xml:space="preserve"> </t>
    </r>
    <r>
      <rPr>
        <i val="true"/>
        <sz val="6"/>
        <color rgb="FF000000"/>
        <rFont val="Arial"/>
        <family val="2"/>
      </rPr>
      <t xml:space="preserve">(mit 3%-Ausgabenanteil geschätzt wenn nicht angegeben)</t>
    </r>
  </si>
  <si>
    <t>Umsatzsteuer gesamt</t>
  </si>
  <si>
    <t>Summe der Betriebsausgaben</t>
  </si>
  <si>
    <t>Vorsteuerdaten</t>
  </si>
  <si>
    <t>Ergebnis</t>
  </si>
  <si>
    <t>Anlagenverzeichnis</t>
  </si>
  <si>
    <t>Vorsteuer gesamt</t>
  </si>
  <si>
    <t>Gruppe/Bet, WG</t>
  </si>
  <si>
    <t>Ansch.Kosten</t>
  </si>
  <si>
    <t>Buchw.Beginn</t>
  </si>
  <si>
    <t>AFA</t>
  </si>
  <si>
    <t>Buchw.Ende</t>
  </si>
  <si>
    <t>Zahllast (+), Erstattung (-)</t>
  </si>
  <si>
    <t>Keine relevanten Anschaffungen</t>
  </si>
  <si>
    <t>III. Erläuterungen</t>
  </si>
  <si>
    <t>GGAK</t>
  </si>
  <si>
    <t>Besonderheiten</t>
  </si>
  <si>
    <t>Keine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</si>
</sst>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#,##0.00\ [$€-407];[RED]\-#,##0.00\ [$€-407]"/>
    <numFmt numFmtId="166" formatCode="#,##0.00&quot; €&quot;"/>
    <numFmt numFmtId="167" formatCode="DD/MM/YY"/>
    <numFmt numFmtId="168" formatCode="0.00%"/>
    <numFmt numFmtId="169" formatCode="0%"/>
    <numFmt numFmtId="170" formatCode="DD/MM/YY"/>
    <numFmt numFmtId="171" formatCode="#,##0.00&quot; €&quot;;[RED]\-#,##0.00&quot; €&quot;"/>
    <numFmt numFmtId="172" formatCode="&quot;+ &quot;#,##0.00&quot; €&quot;;[RED]&quot;- &quot;#,##0.00&quot; €&quot;"/>
  </numFmts>
  <fonts count="47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808080"/>
      <name val="Arial"/>
      <family val="2"/>
    </font>
    <font>
      <sz val="10"/>
      <color rgb="FFCCCCCC"/>
      <name val="Arial"/>
      <family val="2"/>
    </font>
    <font>
      <sz val="11"/>
      <color rgb="FF000000"/>
      <name val="Arial"/>
      <family val="2"/>
    </font>
    <font>
      <b val="true"/>
      <sz val="12"/>
      <color rgb="FF000000"/>
      <name val="Arial"/>
      <family val="2"/>
    </font>
    <font>
      <b val="true"/>
      <i val="true"/>
      <sz val="12"/>
      <color rgb="FFFF0000"/>
      <name val="Arial"/>
      <family val="2"/>
    </font>
    <font>
      <sz val="10"/>
      <color rgb="FF000000"/>
      <name val="Arial"/>
      <family val="2"/>
    </font>
    <font>
      <b val="true"/>
      <sz val="10"/>
      <name val="Arial"/>
      <family val="2"/>
    </font>
    <font>
      <sz val="10"/>
      <name val="Arial"/>
      <family val="2"/>
    </font>
    <font>
      <b val="true"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808080"/>
      <name val="Arial"/>
      <family val="2"/>
    </font>
    <font>
      <sz val="8"/>
      <name val="Arial"/>
      <family val="2"/>
    </font>
    <font>
      <u val="single"/>
      <sz val="8"/>
      <color rgb="FF808080"/>
      <name val="Arial"/>
      <family val="2"/>
    </font>
    <font>
      <b val="true"/>
      <sz val="10"/>
      <color rgb="FFC0C0C0"/>
      <name val="Arial"/>
      <family val="2"/>
    </font>
    <font>
      <b val="true"/>
      <sz val="8"/>
      <color rgb="FF000000"/>
      <name val="Arial"/>
      <family val="2"/>
    </font>
    <font>
      <b val="true"/>
      <sz val="10"/>
      <color rgb="FF000000"/>
      <name val="Arial"/>
      <family val="2"/>
    </font>
    <font>
      <b val="true"/>
      <sz val="8"/>
      <color rgb="FFC0C0C0"/>
      <name val="Arial"/>
      <family val="2"/>
    </font>
    <font>
      <b val="true"/>
      <sz val="11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000000"/>
      <name val="Arial"/>
      <family val="2"/>
    </font>
    <font>
      <i val="true"/>
      <sz val="10"/>
      <name val="Arial"/>
      <family val="2"/>
    </font>
    <font>
      <i val="true"/>
      <sz val="10"/>
      <color rgb="FF808080"/>
      <name val="Arial"/>
      <family val="2"/>
    </font>
    <font>
      <i val="true"/>
      <sz val="10"/>
      <color rgb="FF000000"/>
      <name val="Arial"/>
      <family val="2"/>
    </font>
    <font>
      <sz val="10"/>
      <color rgb="FFC0C0C0"/>
      <name val="Arial"/>
      <family val="2"/>
    </font>
    <font>
      <i val="true"/>
      <u val="single"/>
      <sz val="10"/>
      <color rgb="FF808080"/>
      <name val="Arial"/>
      <family val="2"/>
    </font>
    <font>
      <sz val="10"/>
      <color rgb="FF808080"/>
      <name val="Arial"/>
      <family val="2"/>
    </font>
    <font>
      <sz val="8"/>
      <color rgb="FF000000"/>
      <name val="Arial"/>
      <family val="2"/>
    </font>
    <font>
      <sz val="10"/>
      <color rgb="FFFFFFFF"/>
      <name val="Arial"/>
      <family val="2"/>
    </font>
    <font>
      <b val="true"/>
      <u val="single"/>
      <sz val="11"/>
      <name val="Arial"/>
      <family val="2"/>
    </font>
    <font>
      <sz val="11"/>
      <name val="Arial"/>
      <family val="2"/>
    </font>
    <font>
      <sz val="11"/>
      <color rgb="FFDC2300"/>
      <name val="Arial"/>
      <family val="2"/>
    </font>
    <font>
      <sz val="10.5"/>
      <name val="Arial"/>
      <family val="2"/>
    </font>
    <font>
      <b val="true"/>
      <sz val="10.5"/>
      <color rgb="FF000000"/>
      <name val="Arial"/>
      <family val="2"/>
    </font>
    <font>
      <sz val="10.5"/>
      <color rgb="FF000000"/>
      <name val="Arial"/>
      <family val="2"/>
    </font>
    <font>
      <sz val="10.5"/>
      <color rgb="FFDC2300"/>
      <name val="Arial"/>
      <family val="2"/>
    </font>
    <font>
      <b val="true"/>
      <i val="true"/>
      <sz val="10"/>
      <color rgb="FF000000"/>
      <name val="Arial"/>
      <family val="2"/>
    </font>
    <font>
      <i val="true"/>
      <sz val="10.5"/>
      <color rgb="FF000000"/>
      <name val="Arial"/>
      <family val="2"/>
    </font>
    <font>
      <b val="true"/>
      <sz val="10.5"/>
      <name val="Arial"/>
      <family val="2"/>
    </font>
    <font>
      <i val="true"/>
      <sz val="10.5"/>
      <color rgb="FFFF0000"/>
      <name val="Arial"/>
      <family val="2"/>
    </font>
    <font>
      <i val="true"/>
      <sz val="7"/>
      <color rgb="FF000000"/>
      <name val="Arial"/>
      <family val="2"/>
    </font>
    <font>
      <i val="true"/>
      <sz val="6"/>
      <color rgb="FF000000"/>
      <name val="Arial"/>
      <family val="2"/>
    </font>
    <font>
      <sz val="10.5"/>
      <color rgb="FFFFFFFF"/>
      <name val="Arial"/>
      <family val="2"/>
    </font>
    <font>
      <b val="true"/>
      <u val="single"/>
      <sz val="10.5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FE7F5"/>
        <bgColor rgb="FFC6D9F1"/>
      </patternFill>
    </fill>
    <fill>
      <patternFill patternType="solid">
        <fgColor rgb="FFC6D9F1"/>
        <bgColor rgb="FFCFE7F5"/>
      </patternFill>
    </fill>
    <fill>
      <patternFill patternType="solid">
        <fgColor rgb="FFE6E6FF"/>
        <bgColor rgb="FFE6E6E6"/>
      </patternFill>
    </fill>
    <fill>
      <patternFill patternType="solid">
        <fgColor rgb="FF92D050"/>
        <bgColor rgb="FF94BD5E"/>
      </patternFill>
    </fill>
    <fill>
      <patternFill patternType="solid">
        <fgColor rgb="FF93CDDD"/>
        <bgColor rgb="FFC0C0C0"/>
      </patternFill>
    </fill>
    <fill>
      <patternFill patternType="solid">
        <fgColor rgb="FFF2F2F2"/>
        <bgColor rgb="FFE6E6E6"/>
      </patternFill>
    </fill>
    <fill>
      <patternFill patternType="solid">
        <fgColor rgb="FFE6E6E6"/>
        <bgColor rgb="FFE6E6FF"/>
      </patternFill>
    </fill>
    <fill>
      <patternFill patternType="solid">
        <fgColor rgb="FFCCCCCC"/>
        <bgColor rgb="FFC0C0C0"/>
      </patternFill>
    </fill>
    <fill>
      <patternFill patternType="solid">
        <fgColor rgb="FFFFFFFF"/>
        <bgColor rgb="FFF2F2F2"/>
      </patternFill>
    </fill>
    <fill>
      <patternFill patternType="solid">
        <fgColor rgb="FFFFFFCC"/>
        <bgColor rgb="FFFFFFFF"/>
      </patternFill>
    </fill>
    <fill>
      <patternFill patternType="solid">
        <fgColor rgb="FF94BD5E"/>
        <bgColor rgb="FF92D05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/>
      <bottom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hair"/>
      <right/>
      <top style="thin"/>
      <bottom style="thin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9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9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9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9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5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6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6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7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8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8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3" fillId="8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3" fillId="9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1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1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9" fillId="1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1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11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1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3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5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1" fillId="6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0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9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9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9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31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2" fillId="12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12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5" fillId="12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6" fillId="0" borderId="1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1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7" fillId="0" borderId="1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1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1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5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8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37" fillId="8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8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35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4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1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3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7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1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5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5" fillId="0" borderId="1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7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4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7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6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7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8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6" fillId="8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6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37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7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12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12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7" fillId="12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36" fillId="0" borderId="0" xfId="22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1" fontId="37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3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4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7" fillId="0" borderId="0" xfId="22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2" fontId="4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6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Untitled1" xfId="20" builtinId="54" customBuiltin="true"/>
    <cellStyle name="format 0 numbers" xfId="21" builtinId="54" customBuiltin="true"/>
    <cellStyle name="Excel Built-in Excel Built-in Excel Built-in Normal" xfId="22" builtinId="54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E6E6E6"/>
      <rgbColor rgb="FFE6E6FF"/>
      <rgbColor rgb="FF93CDDD"/>
      <rgbColor rgb="FFFF99CC"/>
      <rgbColor rgb="FFCC99FF"/>
      <rgbColor rgb="FFCCCCCC"/>
      <rgbColor rgb="FF3366FF"/>
      <rgbColor rgb="FF33CCCC"/>
      <rgbColor rgb="FF92D050"/>
      <rgbColor rgb="FFFFCC00"/>
      <rgbColor rgb="FFFF9900"/>
      <rgbColor rgb="FFFF6600"/>
      <rgbColor rgb="FF666699"/>
      <rgbColor rgb="FF94BD5E"/>
      <rgbColor rgb="FF003366"/>
      <rgbColor rgb="FF339966"/>
      <rgbColor rgb="FF003300"/>
      <rgbColor rgb="FF333300"/>
      <rgbColor rgb="FFDC2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1:65536"/>
  <sheetViews>
    <sheetView windowProtection="false" showFormulas="false" showGridLines="true" showRowColHeaders="true" showZeros="true" rightToLeft="false" tabSelected="true" showOutlineSymbols="true" defaultGridColor="true" view="normal" topLeftCell="A17" colorId="64" zoomScale="100" zoomScaleNormal="100" zoomScalePageLayoutView="100" workbookViewId="0">
      <selection pane="topLeft" activeCell="D58" activeCellId="0" sqref="D58"/>
    </sheetView>
  </sheetViews>
  <sheetFormatPr defaultRowHeight="14.05"/>
  <cols>
    <col collapsed="false" hidden="false" max="1" min="1" style="1" width="7.79591836734694"/>
    <col collapsed="false" hidden="false" max="2" min="2" style="1" width="6.5765306122449"/>
    <col collapsed="false" hidden="false" max="3" min="3" style="1" width="3.21938775510204"/>
    <col collapsed="false" hidden="false" max="4" min="4" style="1" width="50"/>
    <col collapsed="false" hidden="false" max="5" min="5" style="1" width="10.3469387755102"/>
    <col collapsed="false" hidden="false" max="6" min="6" style="1" width="10.2142857142857"/>
    <col collapsed="false" hidden="false" max="7" min="7" style="1" width="11.4540816326531"/>
    <col collapsed="false" hidden="false" max="8" min="8" style="1" width="11.0969387755102"/>
    <col collapsed="false" hidden="false" max="10" min="9" style="1" width="11.015306122449"/>
    <col collapsed="false" hidden="false" max="12" min="11" style="1" width="10.7448979591837"/>
    <col collapsed="false" hidden="false" max="13" min="13" style="1" width="8.6734693877551"/>
    <col collapsed="false" hidden="false" max="14" min="14" style="1" width="13.3010204081633"/>
    <col collapsed="false" hidden="false" max="258" min="15" style="1" width="8.6734693877551"/>
    <col collapsed="false" hidden="false" max="259" min="259" style="1" width="14.5408163265306"/>
    <col collapsed="false" hidden="false" max="260" min="260" style="1" width="33.8214285714286"/>
    <col collapsed="false" hidden="false" max="261" min="261" style="1" width="16.2704081632653"/>
    <col collapsed="false" hidden="false" max="262" min="262" style="1" width="16.4489795918367"/>
    <col collapsed="false" hidden="false" max="263" min="263" style="1" width="18.8163265306122"/>
    <col collapsed="false" hidden="false" max="264" min="264" style="1" width="17.8214285714286"/>
    <col collapsed="false" hidden="false" max="514" min="265" style="1" width="8.6734693877551"/>
    <col collapsed="false" hidden="false" max="515" min="515" style="1" width="14.5408163265306"/>
    <col collapsed="false" hidden="false" max="516" min="516" style="1" width="33.8214285714286"/>
    <col collapsed="false" hidden="false" max="517" min="517" style="1" width="16.2704081632653"/>
    <col collapsed="false" hidden="false" max="518" min="518" style="1" width="16.4489795918367"/>
    <col collapsed="false" hidden="false" max="519" min="519" style="1" width="18.8163265306122"/>
    <col collapsed="false" hidden="false" max="520" min="520" style="1" width="17.8214285714286"/>
    <col collapsed="false" hidden="false" max="770" min="521" style="1" width="8.6734693877551"/>
    <col collapsed="false" hidden="false" max="771" min="771" style="1" width="14.5408163265306"/>
    <col collapsed="false" hidden="false" max="772" min="772" style="1" width="33.8214285714286"/>
    <col collapsed="false" hidden="false" max="773" min="773" style="1" width="16.2704081632653"/>
    <col collapsed="false" hidden="false" max="774" min="774" style="1" width="16.4489795918367"/>
    <col collapsed="false" hidden="false" max="775" min="775" style="1" width="18.8163265306122"/>
    <col collapsed="false" hidden="false" max="776" min="776" style="1" width="17.8214285714286"/>
    <col collapsed="false" hidden="false" max="1025" min="777" style="1" width="8.6734693877551"/>
  </cols>
  <sheetData>
    <row r="1" customFormat="false" ht="19.4" hidden="false" customHeight="true" outlineLevel="0" collapsed="false">
      <c r="A1" s="2" t="s">
        <v>0</v>
      </c>
      <c r="B1" s="2"/>
      <c r="C1" s="2"/>
      <c r="D1" s="2"/>
      <c r="E1" s="3"/>
      <c r="F1" s="4"/>
      <c r="G1" s="4" t="s">
        <v>1</v>
      </c>
      <c r="H1" s="5" t="n">
        <v>41640</v>
      </c>
      <c r="I1" s="5"/>
      <c r="J1" s="4"/>
      <c r="K1" s="4" t="s">
        <v>2</v>
      </c>
      <c r="L1" s="5" t="n">
        <v>42004</v>
      </c>
    </row>
    <row r="2" customFormat="false" ht="14.05" hidden="false" customHeight="false" outlineLevel="0" collapsed="false">
      <c r="A2" s="6"/>
      <c r="B2" s="6"/>
      <c r="D2" s="7"/>
    </row>
    <row r="3" customFormat="false" ht="13.8" hidden="false" customHeight="false" outlineLevel="0" collapsed="false">
      <c r="A3" s="8"/>
      <c r="B3" s="8"/>
      <c r="C3" s="6"/>
      <c r="D3" s="9" t="s">
        <v>3</v>
      </c>
      <c r="E3" s="10" t="s">
        <v>4</v>
      </c>
      <c r="F3" s="10"/>
      <c r="G3" s="10"/>
      <c r="H3" s="10"/>
      <c r="I3" s="7"/>
    </row>
    <row r="4" customFormat="false" ht="14.05" hidden="false" customHeight="false" outlineLevel="0" collapsed="false">
      <c r="A4" s="11"/>
      <c r="B4" s="11"/>
      <c r="D4" s="8"/>
    </row>
    <row r="5" customFormat="false" ht="14.05" hidden="false" customHeight="true" outlineLevel="0" collapsed="false">
      <c r="A5" s="6"/>
      <c r="B5" s="6"/>
      <c r="C5" s="12" t="s">
        <v>5</v>
      </c>
      <c r="D5" s="13" t="s">
        <v>6</v>
      </c>
      <c r="E5" s="14" t="s">
        <v>7</v>
      </c>
      <c r="F5" s="14"/>
      <c r="G5" s="14"/>
      <c r="H5" s="15"/>
      <c r="I5" s="15"/>
      <c r="J5" s="16" t="s">
        <v>8</v>
      </c>
      <c r="K5" s="16"/>
      <c r="L5" s="16"/>
    </row>
    <row r="6" customFormat="false" ht="14.05" hidden="false" customHeight="false" outlineLevel="0" collapsed="false">
      <c r="A6" s="17"/>
      <c r="B6" s="17"/>
      <c r="C6" s="12" t="s">
        <v>9</v>
      </c>
      <c r="D6" s="18" t="s">
        <v>10</v>
      </c>
      <c r="E6" s="19"/>
      <c r="J6" s="16"/>
      <c r="K6" s="16"/>
      <c r="L6" s="16"/>
    </row>
    <row r="7" customFormat="false" ht="13.8" hidden="false" customHeight="false" outlineLevel="0" collapsed="false">
      <c r="A7" s="17"/>
      <c r="B7" s="17"/>
      <c r="C7" s="20" t="s">
        <v>11</v>
      </c>
      <c r="D7" s="13" t="s">
        <v>12</v>
      </c>
      <c r="E7" s="21"/>
      <c r="H7" s="22"/>
      <c r="I7" s="22"/>
      <c r="J7" s="23" t="s">
        <v>13</v>
      </c>
      <c r="K7" s="23"/>
      <c r="L7" s="23"/>
    </row>
    <row r="8" s="6" customFormat="true" ht="13.8" hidden="false" customHeight="false" outlineLevel="0" collapsed="false">
      <c r="A8" s="24"/>
      <c r="B8" s="24"/>
      <c r="C8" s="12" t="s">
        <v>14</v>
      </c>
      <c r="D8" s="13" t="s">
        <v>15</v>
      </c>
      <c r="E8" s="21"/>
      <c r="F8" s="1"/>
      <c r="G8" s="1"/>
      <c r="H8" s="1"/>
      <c r="I8" s="1"/>
      <c r="J8" s="1"/>
      <c r="K8" s="1"/>
      <c r="L8" s="1"/>
      <c r="O8" s="8"/>
      <c r="AMI8" s="1"/>
      <c r="AMJ8" s="1"/>
    </row>
    <row r="9" customFormat="false" ht="13.8" hidden="false" customHeight="false" outlineLevel="0" collapsed="false">
      <c r="A9" s="24"/>
      <c r="B9" s="24"/>
      <c r="C9" s="25"/>
      <c r="D9" s="26"/>
      <c r="E9" s="21"/>
      <c r="I9" s="27" t="s">
        <v>16</v>
      </c>
      <c r="J9" s="27"/>
      <c r="K9" s="27" t="s">
        <v>17</v>
      </c>
      <c r="L9" s="27"/>
      <c r="O9" s="7"/>
    </row>
    <row r="10" customFormat="false" ht="14.05" hidden="false" customHeight="true" outlineLevel="0" collapsed="false">
      <c r="A10" s="24"/>
      <c r="B10" s="24"/>
      <c r="C10" s="21"/>
      <c r="D10" s="21"/>
      <c r="E10" s="28" t="s">
        <v>18</v>
      </c>
      <c r="F10" s="28"/>
      <c r="G10" s="29" t="s">
        <v>19</v>
      </c>
      <c r="H10" s="29"/>
      <c r="I10" s="30" t="s">
        <v>20</v>
      </c>
      <c r="J10" s="30" t="s">
        <v>21</v>
      </c>
      <c r="K10" s="30" t="s">
        <v>22</v>
      </c>
      <c r="L10" s="30" t="s">
        <v>23</v>
      </c>
    </row>
    <row r="11" s="6" customFormat="true" ht="14.05" hidden="false" customHeight="false" outlineLevel="0" collapsed="false">
      <c r="A11" s="31" t="s">
        <v>24</v>
      </c>
      <c r="B11" s="31" t="s">
        <v>25</v>
      </c>
      <c r="C11" s="32" t="s">
        <v>26</v>
      </c>
      <c r="D11" s="33" t="s">
        <v>27</v>
      </c>
      <c r="E11" s="34" t="s">
        <v>28</v>
      </c>
      <c r="F11" s="35" t="s">
        <v>29</v>
      </c>
      <c r="G11" s="36" t="s">
        <v>30</v>
      </c>
      <c r="H11" s="37" t="s">
        <v>31</v>
      </c>
      <c r="I11" s="30"/>
      <c r="J11" s="30"/>
      <c r="K11" s="30"/>
      <c r="L11" s="30"/>
      <c r="AMI11" s="1"/>
      <c r="AMJ11" s="1"/>
    </row>
    <row r="12" s="6" customFormat="true" ht="14.05" hidden="false" customHeight="false" outlineLevel="0" collapsed="false">
      <c r="A12" s="38"/>
      <c r="B12" s="39"/>
      <c r="C12" s="40"/>
      <c r="D12" s="41" t="s">
        <v>32</v>
      </c>
      <c r="E12" s="41" t="n">
        <v>0</v>
      </c>
      <c r="F12" s="41" t="n">
        <v>0</v>
      </c>
      <c r="G12" s="41" t="n">
        <f aca="false">G5</f>
        <v>0</v>
      </c>
      <c r="H12" s="41" t="n">
        <v>0</v>
      </c>
      <c r="I12" s="42"/>
      <c r="J12" s="42"/>
      <c r="K12" s="42"/>
      <c r="L12" s="42"/>
      <c r="AMI12" s="1"/>
      <c r="AMJ12" s="1"/>
    </row>
    <row r="13" customFormat="false" ht="13.8" hidden="false" customHeight="false" outlineLevel="0" collapsed="false">
      <c r="A13" s="43" t="n">
        <v>41305</v>
      </c>
      <c r="B13" s="44" t="n">
        <v>1</v>
      </c>
      <c r="C13" s="12" t="s">
        <v>5</v>
      </c>
      <c r="D13" s="45" t="s">
        <v>33</v>
      </c>
      <c r="E13" s="46"/>
      <c r="F13" s="46"/>
      <c r="G13" s="46"/>
      <c r="H13" s="46" t="n">
        <v>122.44</v>
      </c>
      <c r="I13" s="46"/>
      <c r="J13" s="47"/>
      <c r="K13" s="46"/>
      <c r="L13" s="46"/>
      <c r="M13" s="7"/>
      <c r="N13" s="48"/>
      <c r="O13" s="7"/>
      <c r="P13" s="7"/>
      <c r="Q13" s="7"/>
      <c r="R13" s="7"/>
    </row>
    <row r="14" customFormat="false" ht="13.8" hidden="false" customHeight="false" outlineLevel="0" collapsed="false">
      <c r="A14" s="43" t="n">
        <v>41305</v>
      </c>
      <c r="B14" s="44" t="n">
        <v>2</v>
      </c>
      <c r="C14" s="12" t="s">
        <v>9</v>
      </c>
      <c r="D14" s="49" t="s">
        <v>34</v>
      </c>
      <c r="E14" s="46"/>
      <c r="F14" s="46" t="n">
        <v>7.54</v>
      </c>
      <c r="G14" s="46"/>
      <c r="H14" s="46"/>
      <c r="I14" s="46"/>
      <c r="J14" s="47"/>
      <c r="K14" s="46" t="n">
        <v>0.42</v>
      </c>
      <c r="L14" s="46" t="n">
        <v>0.17</v>
      </c>
      <c r="M14" s="50"/>
      <c r="N14" s="48"/>
      <c r="O14" s="7"/>
      <c r="P14" s="7"/>
      <c r="Q14" s="7"/>
      <c r="R14" s="7"/>
    </row>
    <row r="15" customFormat="false" ht="13.8" hidden="false" customHeight="false" outlineLevel="0" collapsed="false">
      <c r="A15" s="43" t="n">
        <v>41306</v>
      </c>
      <c r="B15" s="44" t="n">
        <v>3</v>
      </c>
      <c r="C15" s="12" t="s">
        <v>9</v>
      </c>
      <c r="D15" s="45" t="s">
        <v>35</v>
      </c>
      <c r="E15" s="46"/>
      <c r="F15" s="46" t="n">
        <v>14.85</v>
      </c>
      <c r="G15" s="46"/>
      <c r="H15" s="46"/>
      <c r="I15" s="46"/>
      <c r="J15" s="47"/>
      <c r="K15" s="46" t="n">
        <v>0.67</v>
      </c>
      <c r="L15" s="46" t="n">
        <v>0.73</v>
      </c>
      <c r="M15" s="50"/>
      <c r="N15" s="48"/>
      <c r="O15" s="7"/>
      <c r="P15" s="7"/>
      <c r="Q15" s="7"/>
      <c r="R15" s="7"/>
    </row>
    <row r="16" customFormat="false" ht="13.8" hidden="false" customHeight="false" outlineLevel="0" collapsed="false">
      <c r="A16" s="43" t="n">
        <v>41306</v>
      </c>
      <c r="B16" s="44" t="n">
        <v>4</v>
      </c>
      <c r="C16" s="12" t="s">
        <v>9</v>
      </c>
      <c r="D16" s="45" t="s">
        <v>36</v>
      </c>
      <c r="E16" s="46"/>
      <c r="F16" s="46" t="n">
        <v>20.84</v>
      </c>
      <c r="G16" s="46"/>
      <c r="H16" s="46"/>
      <c r="I16" s="46"/>
      <c r="J16" s="47"/>
      <c r="K16" s="46" t="n">
        <v>0.18</v>
      </c>
      <c r="L16" s="46" t="n">
        <v>2.9</v>
      </c>
      <c r="M16" s="50"/>
      <c r="N16" s="48"/>
      <c r="O16" s="48"/>
      <c r="P16" s="7"/>
      <c r="Q16" s="7"/>
      <c r="R16" s="7"/>
    </row>
    <row r="17" customFormat="false" ht="13.8" hidden="false" customHeight="false" outlineLevel="0" collapsed="false">
      <c r="A17" s="43" t="n">
        <v>41311</v>
      </c>
      <c r="B17" s="44" t="n">
        <v>5</v>
      </c>
      <c r="C17" s="12" t="s">
        <v>5</v>
      </c>
      <c r="D17" s="49" t="s">
        <v>37</v>
      </c>
      <c r="E17" s="46"/>
      <c r="F17" s="46"/>
      <c r="G17" s="46"/>
      <c r="H17" s="46" t="n">
        <v>50</v>
      </c>
      <c r="I17" s="46"/>
      <c r="J17" s="47"/>
      <c r="K17" s="46"/>
      <c r="L17" s="46"/>
      <c r="M17" s="50"/>
      <c r="N17" s="48"/>
      <c r="O17" s="48"/>
      <c r="P17" s="7"/>
      <c r="Q17" s="7"/>
      <c r="R17" s="7"/>
    </row>
    <row r="18" customFormat="false" ht="13.8" hidden="false" customHeight="false" outlineLevel="0" collapsed="false">
      <c r="A18" s="43" t="n">
        <v>41311</v>
      </c>
      <c r="B18" s="44" t="n">
        <v>6</v>
      </c>
      <c r="C18" s="12" t="s">
        <v>5</v>
      </c>
      <c r="D18" s="49" t="s">
        <v>38</v>
      </c>
      <c r="E18" s="46"/>
      <c r="F18" s="46" t="n">
        <v>50</v>
      </c>
      <c r="G18" s="46"/>
      <c r="H18" s="46"/>
      <c r="I18" s="46"/>
      <c r="J18" s="47"/>
      <c r="K18" s="46"/>
      <c r="L18" s="46"/>
      <c r="M18" s="50"/>
      <c r="N18" s="48"/>
      <c r="O18" s="48"/>
      <c r="P18" s="7"/>
      <c r="Q18" s="7"/>
      <c r="R18" s="7"/>
    </row>
    <row r="19" customFormat="false" ht="13.8" hidden="false" customHeight="false" outlineLevel="0" collapsed="false">
      <c r="A19" s="43" t="n">
        <v>41311</v>
      </c>
      <c r="B19" s="44" t="n">
        <v>7</v>
      </c>
      <c r="C19" s="20" t="s">
        <v>11</v>
      </c>
      <c r="D19" s="49" t="s">
        <v>39</v>
      </c>
      <c r="E19" s="46"/>
      <c r="F19" s="46"/>
      <c r="G19" s="46"/>
      <c r="H19" s="46" t="n">
        <v>2.45</v>
      </c>
      <c r="I19" s="46"/>
      <c r="J19" s="47"/>
      <c r="K19" s="46"/>
      <c r="L19" s="46" t="n">
        <f aca="false">H19*19/119</f>
        <v>0.391176470588235</v>
      </c>
      <c r="M19" s="50"/>
      <c r="N19" s="48"/>
      <c r="O19" s="48"/>
      <c r="P19" s="7"/>
      <c r="Q19" s="7"/>
      <c r="R19" s="7"/>
    </row>
    <row r="20" customFormat="false" ht="13.8" hidden="false" customHeight="false" outlineLevel="0" collapsed="false">
      <c r="A20" s="43" t="n">
        <v>41323</v>
      </c>
      <c r="B20" s="44" t="n">
        <v>8</v>
      </c>
      <c r="C20" s="20" t="s">
        <v>11</v>
      </c>
      <c r="D20" s="49" t="s">
        <v>40</v>
      </c>
      <c r="E20" s="46"/>
      <c r="F20" s="46" t="n">
        <v>195.64</v>
      </c>
      <c r="G20" s="46"/>
      <c r="H20" s="46"/>
      <c r="I20" s="46"/>
      <c r="J20" s="47"/>
      <c r="K20" s="46"/>
      <c r="L20" s="46" t="n">
        <v>31.24</v>
      </c>
      <c r="M20" s="50"/>
      <c r="N20" s="48"/>
      <c r="O20" s="48"/>
      <c r="P20" s="7"/>
      <c r="Q20" s="7"/>
      <c r="R20" s="7"/>
    </row>
    <row r="21" customFormat="false" ht="13.8" hidden="false" customHeight="false" outlineLevel="0" collapsed="false">
      <c r="A21" s="43" t="n">
        <v>41334</v>
      </c>
      <c r="B21" s="44" t="n">
        <v>9</v>
      </c>
      <c r="C21" s="12" t="s">
        <v>5</v>
      </c>
      <c r="D21" s="45" t="s">
        <v>41</v>
      </c>
      <c r="E21" s="46"/>
      <c r="F21" s="46"/>
      <c r="G21" s="46"/>
      <c r="H21" s="46" t="n">
        <v>3.35</v>
      </c>
      <c r="I21" s="46"/>
      <c r="J21" s="47"/>
      <c r="K21" s="46"/>
      <c r="L21" s="46"/>
      <c r="M21" s="50"/>
      <c r="N21" s="48"/>
      <c r="O21" s="48"/>
      <c r="P21" s="7"/>
      <c r="Q21" s="7"/>
      <c r="R21" s="7"/>
    </row>
    <row r="22" customFormat="false" ht="13.8" hidden="false" customHeight="false" outlineLevel="0" collapsed="false">
      <c r="A22" s="51" t="n">
        <v>41375</v>
      </c>
      <c r="B22" s="44" t="n">
        <v>10</v>
      </c>
      <c r="C22" s="12" t="s">
        <v>5</v>
      </c>
      <c r="D22" s="49" t="s">
        <v>42</v>
      </c>
      <c r="E22" s="46"/>
      <c r="F22" s="46"/>
      <c r="G22" s="46"/>
      <c r="H22" s="46" t="n">
        <v>7.5</v>
      </c>
      <c r="I22" s="46"/>
      <c r="J22" s="47"/>
      <c r="K22" s="46"/>
      <c r="L22" s="46"/>
      <c r="M22" s="50"/>
      <c r="N22" s="48"/>
      <c r="O22" s="48"/>
      <c r="P22" s="7"/>
      <c r="Q22" s="7"/>
      <c r="R22" s="7"/>
    </row>
    <row r="23" customFormat="false" ht="13.8" hidden="false" customHeight="false" outlineLevel="0" collapsed="false">
      <c r="A23" s="43" t="n">
        <v>41402</v>
      </c>
      <c r="B23" s="44" t="n">
        <v>11</v>
      </c>
      <c r="C23" s="20" t="s">
        <v>11</v>
      </c>
      <c r="D23" s="49" t="s">
        <v>43</v>
      </c>
      <c r="E23" s="46"/>
      <c r="F23" s="46"/>
      <c r="G23" s="46"/>
      <c r="H23" s="46" t="n">
        <v>4.19</v>
      </c>
      <c r="I23" s="46"/>
      <c r="J23" s="47"/>
      <c r="K23" s="46"/>
      <c r="L23" s="46" t="n">
        <v>0.67</v>
      </c>
      <c r="M23" s="50"/>
      <c r="N23" s="48"/>
      <c r="O23" s="7"/>
      <c r="P23" s="7"/>
      <c r="Q23" s="7"/>
      <c r="R23" s="7"/>
    </row>
    <row r="24" customFormat="false" ht="13.8" hidden="false" customHeight="false" outlineLevel="0" collapsed="false">
      <c r="A24" s="43" t="n">
        <v>41425</v>
      </c>
      <c r="B24" s="44" t="s">
        <v>44</v>
      </c>
      <c r="C24" s="20" t="s">
        <v>11</v>
      </c>
      <c r="D24" s="45" t="s">
        <v>45</v>
      </c>
      <c r="E24" s="46"/>
      <c r="F24" s="46"/>
      <c r="G24" s="46"/>
      <c r="H24" s="46" t="n">
        <v>35.4</v>
      </c>
      <c r="I24" s="46"/>
      <c r="J24" s="47"/>
      <c r="K24" s="46"/>
      <c r="L24" s="46" t="n">
        <v>5.65</v>
      </c>
      <c r="M24" s="50"/>
      <c r="N24" s="48"/>
      <c r="O24" s="7"/>
      <c r="P24" s="7"/>
      <c r="Q24" s="7"/>
      <c r="R24" s="7"/>
    </row>
    <row r="25" customFormat="false" ht="13.8" hidden="false" customHeight="false" outlineLevel="0" collapsed="false">
      <c r="A25" s="43" t="n">
        <v>41428</v>
      </c>
      <c r="B25" s="44" t="n">
        <v>12</v>
      </c>
      <c r="C25" s="12" t="s">
        <v>5</v>
      </c>
      <c r="D25" s="45" t="s">
        <v>46</v>
      </c>
      <c r="E25" s="46"/>
      <c r="F25" s="46"/>
      <c r="G25" s="46"/>
      <c r="H25" s="46" t="n">
        <v>3.35</v>
      </c>
      <c r="I25" s="46"/>
      <c r="J25" s="47"/>
      <c r="K25" s="46"/>
      <c r="L25" s="46"/>
      <c r="M25" s="50"/>
      <c r="N25" s="48"/>
      <c r="O25" s="7"/>
      <c r="P25" s="7"/>
      <c r="Q25" s="7"/>
      <c r="R25" s="7"/>
    </row>
    <row r="26" customFormat="false" ht="13.8" hidden="false" customHeight="false" outlineLevel="0" collapsed="false">
      <c r="A26" s="43" t="n">
        <v>41451</v>
      </c>
      <c r="B26" s="44" t="n">
        <v>19</v>
      </c>
      <c r="C26" s="12" t="s">
        <v>9</v>
      </c>
      <c r="D26" s="45" t="s">
        <v>47</v>
      </c>
      <c r="E26" s="46"/>
      <c r="F26" s="46"/>
      <c r="G26" s="46"/>
      <c r="H26" s="46" t="n">
        <v>1309.62</v>
      </c>
      <c r="I26" s="46"/>
      <c r="J26" s="47"/>
      <c r="K26" s="46"/>
      <c r="L26" s="46" t="n">
        <v>209.1</v>
      </c>
      <c r="M26" s="50"/>
      <c r="N26" s="48"/>
      <c r="O26" s="48"/>
      <c r="P26" s="7"/>
      <c r="Q26" s="7"/>
      <c r="R26" s="7"/>
    </row>
    <row r="27" customFormat="false" ht="13.8" hidden="false" customHeight="false" outlineLevel="0" collapsed="false">
      <c r="A27" s="43" t="n">
        <v>41432</v>
      </c>
      <c r="B27" s="44" t="n">
        <v>13</v>
      </c>
      <c r="C27" s="12" t="s">
        <v>9</v>
      </c>
      <c r="D27" s="45" t="s">
        <v>48</v>
      </c>
      <c r="E27" s="46"/>
      <c r="F27" s="46"/>
      <c r="G27" s="46"/>
      <c r="H27" s="46" t="n">
        <v>11.45</v>
      </c>
      <c r="I27" s="46"/>
      <c r="J27" s="47"/>
      <c r="K27" s="46"/>
      <c r="L27" s="46" t="n">
        <v>1.83</v>
      </c>
      <c r="M27" s="50"/>
      <c r="N27" s="48"/>
      <c r="O27" s="48"/>
      <c r="P27" s="7"/>
      <c r="Q27" s="7"/>
      <c r="R27" s="7"/>
    </row>
    <row r="28" customFormat="false" ht="13.8" hidden="false" customHeight="false" outlineLevel="0" collapsed="false">
      <c r="A28" s="43" t="n">
        <v>41435</v>
      </c>
      <c r="B28" s="44" t="n">
        <v>14</v>
      </c>
      <c r="C28" s="12" t="s">
        <v>9</v>
      </c>
      <c r="D28" s="45" t="s">
        <v>49</v>
      </c>
      <c r="E28" s="46"/>
      <c r="F28" s="46"/>
      <c r="G28" s="46" t="n">
        <v>2500</v>
      </c>
      <c r="H28" s="46"/>
      <c r="I28" s="46"/>
      <c r="J28" s="47" t="n">
        <f aca="false">IF(C28="w",E28*19/119+G28*19/119,0)</f>
        <v>399.159663865546</v>
      </c>
      <c r="K28" s="46"/>
      <c r="L28" s="46"/>
      <c r="M28" s="50"/>
      <c r="N28" s="48"/>
      <c r="O28" s="7"/>
      <c r="P28" s="7"/>
      <c r="Q28" s="7"/>
      <c r="R28" s="7"/>
    </row>
    <row r="29" customFormat="false" ht="13.8" hidden="false" customHeight="false" outlineLevel="0" collapsed="false">
      <c r="A29" s="43" t="n">
        <v>41435</v>
      </c>
      <c r="B29" s="44" t="n">
        <v>15</v>
      </c>
      <c r="C29" s="12" t="s">
        <v>9</v>
      </c>
      <c r="D29" s="45" t="s">
        <v>50</v>
      </c>
      <c r="E29" s="46"/>
      <c r="F29" s="46"/>
      <c r="G29" s="46" t="n">
        <v>358.92</v>
      </c>
      <c r="H29" s="46"/>
      <c r="I29" s="46"/>
      <c r="J29" s="47" t="n">
        <f aca="false">IF(C29="w",E29*19/119+G29*19/119,0)</f>
        <v>57.3065546218488</v>
      </c>
      <c r="K29" s="46"/>
      <c r="L29" s="46"/>
      <c r="M29" s="50"/>
      <c r="N29" s="48"/>
      <c r="O29" s="7"/>
      <c r="P29" s="7"/>
      <c r="Q29" s="7"/>
      <c r="R29" s="7"/>
    </row>
    <row r="30" customFormat="false" ht="13.8" hidden="false" customHeight="false" outlineLevel="0" collapsed="false">
      <c r="A30" s="43" t="n">
        <v>41440</v>
      </c>
      <c r="B30" s="44" t="n">
        <v>16</v>
      </c>
      <c r="C30" s="12" t="s">
        <v>9</v>
      </c>
      <c r="D30" s="45" t="s">
        <v>51</v>
      </c>
      <c r="E30" s="46"/>
      <c r="F30" s="46"/>
      <c r="G30" s="46" t="n">
        <v>200</v>
      </c>
      <c r="H30" s="46"/>
      <c r="I30" s="46"/>
      <c r="J30" s="47" t="n">
        <f aca="false">G30*19/119</f>
        <v>31.9327731092437</v>
      </c>
      <c r="K30" s="46"/>
      <c r="L30" s="46"/>
      <c r="M30" s="50"/>
      <c r="N30" s="48"/>
      <c r="O30" s="7"/>
      <c r="P30" s="7"/>
      <c r="Q30" s="7"/>
      <c r="R30" s="7"/>
    </row>
    <row r="31" customFormat="false" ht="13.8" hidden="false" customHeight="false" outlineLevel="0" collapsed="false">
      <c r="A31" s="43" t="n">
        <v>41441</v>
      </c>
      <c r="B31" s="44" t="n">
        <v>17</v>
      </c>
      <c r="C31" s="12" t="s">
        <v>9</v>
      </c>
      <c r="D31" s="45" t="s">
        <v>52</v>
      </c>
      <c r="E31" s="46"/>
      <c r="F31" s="46"/>
      <c r="G31" s="46"/>
      <c r="H31" s="46" t="n">
        <v>125</v>
      </c>
      <c r="I31" s="46"/>
      <c r="J31" s="47"/>
      <c r="K31" s="46"/>
      <c r="L31" s="46"/>
      <c r="M31" s="50"/>
      <c r="N31" s="48"/>
      <c r="O31" s="7"/>
      <c r="P31" s="7"/>
      <c r="Q31" s="7"/>
      <c r="R31" s="7"/>
    </row>
    <row r="32" customFormat="false" ht="13.8" hidden="false" customHeight="false" outlineLevel="0" collapsed="false">
      <c r="A32" s="43" t="n">
        <v>41449</v>
      </c>
      <c r="B32" s="44" t="n">
        <v>19</v>
      </c>
      <c r="C32" s="12" t="s">
        <v>5</v>
      </c>
      <c r="D32" s="45" t="s">
        <v>53</v>
      </c>
      <c r="E32" s="46"/>
      <c r="F32" s="46"/>
      <c r="G32" s="46"/>
      <c r="H32" s="46" t="n">
        <v>48.85</v>
      </c>
      <c r="I32" s="46"/>
      <c r="J32" s="47"/>
      <c r="K32" s="46"/>
      <c r="L32" s="46"/>
      <c r="M32" s="50"/>
      <c r="N32" s="48"/>
      <c r="O32" s="7"/>
      <c r="P32" s="7"/>
      <c r="Q32" s="7"/>
      <c r="R32" s="7"/>
    </row>
    <row r="33" customFormat="false" ht="13.8" hidden="false" customHeight="false" outlineLevel="0" collapsed="false">
      <c r="A33" s="43" t="n">
        <v>41451</v>
      </c>
      <c r="B33" s="44" t="n">
        <v>20</v>
      </c>
      <c r="C33" s="12" t="s">
        <v>9</v>
      </c>
      <c r="D33" s="45" t="s">
        <v>54</v>
      </c>
      <c r="E33" s="46"/>
      <c r="F33" s="46"/>
      <c r="G33" s="46"/>
      <c r="H33" s="46" t="n">
        <v>500</v>
      </c>
      <c r="I33" s="46"/>
      <c r="J33" s="47"/>
      <c r="K33" s="46"/>
      <c r="L33" s="46" t="n">
        <f aca="false">H33/119*19</f>
        <v>79.8319327731092</v>
      </c>
      <c r="M33" s="50"/>
      <c r="N33" s="48"/>
      <c r="O33" s="7"/>
      <c r="P33" s="7"/>
      <c r="Q33" s="7"/>
      <c r="R33" s="7"/>
    </row>
    <row r="34" customFormat="false" ht="13.8" hidden="false" customHeight="false" outlineLevel="0" collapsed="false">
      <c r="A34" s="43" t="n">
        <v>41451</v>
      </c>
      <c r="B34" s="44" t="n">
        <v>21</v>
      </c>
      <c r="C34" s="12" t="s">
        <v>5</v>
      </c>
      <c r="D34" s="45" t="s">
        <v>55</v>
      </c>
      <c r="E34" s="46"/>
      <c r="F34" s="46"/>
      <c r="G34" s="46" t="n">
        <v>120</v>
      </c>
      <c r="H34" s="46"/>
      <c r="I34" s="46"/>
      <c r="J34" s="47"/>
      <c r="K34" s="46"/>
      <c r="L34" s="46"/>
      <c r="M34" s="50"/>
      <c r="N34" s="48"/>
      <c r="O34" s="7"/>
      <c r="P34" s="7"/>
      <c r="Q34" s="7"/>
      <c r="R34" s="7"/>
    </row>
    <row r="35" customFormat="false" ht="13.8" hidden="false" customHeight="false" outlineLevel="0" collapsed="false">
      <c r="A35" s="43" t="n">
        <v>41451</v>
      </c>
      <c r="B35" s="44" t="n">
        <v>22</v>
      </c>
      <c r="C35" s="12" t="s">
        <v>5</v>
      </c>
      <c r="D35" s="45" t="s">
        <v>56</v>
      </c>
      <c r="E35" s="46"/>
      <c r="F35" s="46"/>
      <c r="G35" s="46" t="n">
        <v>75</v>
      </c>
      <c r="H35" s="46"/>
      <c r="I35" s="46"/>
      <c r="J35" s="47"/>
      <c r="K35" s="46"/>
      <c r="L35" s="46"/>
      <c r="M35" s="50"/>
      <c r="N35" s="48"/>
      <c r="O35" s="7"/>
      <c r="P35" s="7"/>
      <c r="Q35" s="7"/>
      <c r="R35" s="7"/>
    </row>
    <row r="36" customFormat="false" ht="13.8" hidden="false" customHeight="false" outlineLevel="0" collapsed="false">
      <c r="A36" s="51" t="n">
        <v>41457</v>
      </c>
      <c r="B36" s="44" t="n">
        <v>23</v>
      </c>
      <c r="C36" s="12" t="s">
        <v>9</v>
      </c>
      <c r="D36" s="49" t="s">
        <v>57</v>
      </c>
      <c r="E36" s="46"/>
      <c r="F36" s="46"/>
      <c r="G36" s="46"/>
      <c r="H36" s="46" t="n">
        <v>900</v>
      </c>
      <c r="I36" s="46"/>
      <c r="J36" s="47"/>
      <c r="K36" s="46"/>
      <c r="L36" s="46" t="n">
        <f aca="false">H36*19/119</f>
        <v>143.697478991597</v>
      </c>
      <c r="M36" s="50"/>
      <c r="N36" s="48"/>
      <c r="O36" s="7"/>
      <c r="P36" s="7"/>
      <c r="Q36" s="7"/>
      <c r="R36" s="7"/>
    </row>
    <row r="37" customFormat="false" ht="13.8" hidden="false" customHeight="false" outlineLevel="0" collapsed="false">
      <c r="A37" s="43" t="n">
        <v>41459</v>
      </c>
      <c r="B37" s="44" t="n">
        <v>24</v>
      </c>
      <c r="C37" s="12" t="s">
        <v>9</v>
      </c>
      <c r="D37" s="45" t="s">
        <v>58</v>
      </c>
      <c r="E37" s="46"/>
      <c r="F37" s="46"/>
      <c r="G37" s="46" t="n">
        <v>745</v>
      </c>
      <c r="H37" s="46"/>
      <c r="I37" s="46"/>
      <c r="J37" s="47" t="n">
        <f aca="false">G37*19/119</f>
        <v>118.949579831933</v>
      </c>
      <c r="K37" s="46"/>
      <c r="L37" s="46"/>
      <c r="M37" s="50"/>
      <c r="N37" s="48"/>
      <c r="O37" s="7"/>
      <c r="P37" s="7"/>
      <c r="Q37" s="7"/>
      <c r="R37" s="7"/>
    </row>
    <row r="38" customFormat="false" ht="13.8" hidden="false" customHeight="false" outlineLevel="0" collapsed="false">
      <c r="A38" s="43" t="n">
        <v>41449</v>
      </c>
      <c r="B38" s="44" t="n">
        <v>25</v>
      </c>
      <c r="C38" s="12" t="s">
        <v>5</v>
      </c>
      <c r="D38" s="45" t="s">
        <v>59</v>
      </c>
      <c r="E38" s="46"/>
      <c r="F38" s="46"/>
      <c r="G38" s="46" t="n">
        <v>388.42</v>
      </c>
      <c r="H38" s="46"/>
      <c r="I38" s="46"/>
      <c r="J38" s="47"/>
      <c r="K38" s="46"/>
      <c r="L38" s="46"/>
      <c r="M38" s="50"/>
      <c r="N38" s="48"/>
      <c r="O38" s="7"/>
      <c r="P38" s="7"/>
      <c r="Q38" s="7"/>
      <c r="R38" s="7"/>
    </row>
    <row r="39" customFormat="false" ht="13.8" hidden="false" customHeight="false" outlineLevel="0" collapsed="false">
      <c r="A39" s="43" t="n">
        <v>41480</v>
      </c>
      <c r="B39" s="44" t="n">
        <v>26</v>
      </c>
      <c r="C39" s="20" t="s">
        <v>11</v>
      </c>
      <c r="D39" s="45" t="s">
        <v>60</v>
      </c>
      <c r="E39" s="46"/>
      <c r="F39" s="46"/>
      <c r="G39" s="46"/>
      <c r="H39" s="46" t="n">
        <v>23.26</v>
      </c>
      <c r="I39" s="46"/>
      <c r="J39" s="47"/>
      <c r="K39" s="46"/>
      <c r="L39" s="46" t="n">
        <f aca="false">H39*19/119</f>
        <v>3.71378151260504</v>
      </c>
      <c r="M39" s="50"/>
      <c r="N39" s="48"/>
      <c r="O39" s="48"/>
      <c r="P39" s="7"/>
      <c r="Q39" s="7"/>
      <c r="R39" s="7"/>
    </row>
    <row r="40" customFormat="false" ht="13.8" hidden="false" customHeight="false" outlineLevel="0" collapsed="false">
      <c r="A40" s="43" t="n">
        <v>41488</v>
      </c>
      <c r="B40" s="52" t="n">
        <v>27</v>
      </c>
      <c r="C40" s="20" t="s">
        <v>11</v>
      </c>
      <c r="D40" s="49" t="s">
        <v>61</v>
      </c>
      <c r="E40" s="46"/>
      <c r="F40" s="46"/>
      <c r="G40" s="46" t="n">
        <v>23.26</v>
      </c>
      <c r="H40" s="46"/>
      <c r="I40" s="46"/>
      <c r="J40" s="47" t="n">
        <f aca="false">G40*19/119</f>
        <v>3.71378151260504</v>
      </c>
      <c r="K40" s="46"/>
      <c r="L40" s="46"/>
      <c r="M40" s="50"/>
      <c r="N40" s="48"/>
      <c r="O40" s="48"/>
      <c r="P40" s="7"/>
      <c r="Q40" s="7"/>
      <c r="R40" s="7"/>
    </row>
    <row r="41" customFormat="false" ht="13.8" hidden="false" customHeight="false" outlineLevel="0" collapsed="false">
      <c r="A41" s="53"/>
      <c r="B41" s="54"/>
      <c r="C41" s="20"/>
      <c r="D41" s="55"/>
      <c r="E41" s="56"/>
      <c r="F41" s="56"/>
      <c r="G41" s="56"/>
      <c r="H41" s="57"/>
      <c r="I41" s="57"/>
      <c r="J41" s="58"/>
      <c r="K41" s="59"/>
      <c r="L41" s="60"/>
      <c r="M41" s="50"/>
      <c r="N41" s="48"/>
      <c r="O41" s="7"/>
      <c r="P41" s="7"/>
      <c r="Q41" s="7"/>
      <c r="R41" s="7"/>
    </row>
    <row r="42" customFormat="false" ht="13.8" hidden="false" customHeight="false" outlineLevel="0" collapsed="false">
      <c r="A42" s="53"/>
      <c r="B42" s="54"/>
      <c r="C42" s="12"/>
      <c r="D42" s="55"/>
      <c r="E42" s="56"/>
      <c r="F42" s="57"/>
      <c r="G42" s="56"/>
      <c r="H42" s="57"/>
      <c r="I42" s="57"/>
      <c r="J42" s="58"/>
      <c r="K42" s="46"/>
      <c r="L42" s="58"/>
      <c r="M42" s="50"/>
      <c r="N42" s="48"/>
      <c r="O42" s="7"/>
      <c r="P42" s="7"/>
      <c r="Q42" s="7"/>
      <c r="R42" s="7"/>
    </row>
    <row r="43" customFormat="false" ht="13.8" hidden="false" customHeight="false" outlineLevel="0" collapsed="false">
      <c r="A43" s="53"/>
      <c r="B43" s="54"/>
      <c r="C43" s="20"/>
      <c r="D43" s="55"/>
      <c r="E43" s="56"/>
      <c r="F43" s="57"/>
      <c r="G43" s="56"/>
      <c r="H43" s="57"/>
      <c r="I43" s="57"/>
      <c r="J43" s="58"/>
      <c r="K43" s="46"/>
      <c r="L43" s="58"/>
      <c r="M43" s="50"/>
      <c r="N43" s="48"/>
      <c r="O43" s="7"/>
      <c r="P43" s="7"/>
      <c r="Q43" s="7"/>
      <c r="R43" s="7"/>
    </row>
    <row r="44" customFormat="false" ht="13.8" hidden="false" customHeight="false" outlineLevel="0" collapsed="false">
      <c r="A44" s="61"/>
      <c r="B44" s="61"/>
      <c r="C44" s="62"/>
      <c r="D44" s="63" t="s">
        <v>62</v>
      </c>
      <c r="E44" s="64" t="n">
        <f aca="false">SUM(E12:E43)</f>
        <v>0</v>
      </c>
      <c r="F44" s="64" t="n">
        <f aca="false">SUM(F12:F43)</f>
        <v>288.87</v>
      </c>
      <c r="G44" s="64" t="n">
        <f aca="false">SUM(G12:G43)</f>
        <v>4410.6</v>
      </c>
      <c r="H44" s="64" t="n">
        <f aca="false">SUM(H12:H43)</f>
        <v>3146.86</v>
      </c>
      <c r="I44" s="64" t="n">
        <f aca="false">SUM(I12:I43)</f>
        <v>0</v>
      </c>
      <c r="J44" s="64" t="n">
        <f aca="false">SUM(J12:J43)</f>
        <v>611.062352941176</v>
      </c>
      <c r="K44" s="64" t="n">
        <f aca="false">SUM(K12:K43)</f>
        <v>1.27</v>
      </c>
      <c r="L44" s="64" t="n">
        <f aca="false">SUM(L12:L43)</f>
        <v>479.924369747899</v>
      </c>
      <c r="M44" s="7"/>
      <c r="N44" s="7"/>
      <c r="O44" s="7"/>
      <c r="P44" s="7"/>
      <c r="Q44" s="7"/>
      <c r="R44" s="7"/>
    </row>
    <row r="45" customFormat="false" ht="13.8" hidden="false" customHeight="false" outlineLevel="0" collapsed="false">
      <c r="A45" s="65"/>
      <c r="B45" s="65"/>
      <c r="C45" s="66"/>
      <c r="D45" s="67" t="s">
        <v>63</v>
      </c>
      <c r="E45" s="68" t="n">
        <f aca="false">SUMIF($C13:$C43, "w",E13:E43)+SUMIF($C13:$C43, "½",E13:E43)/2</f>
        <v>0</v>
      </c>
      <c r="F45" s="69" t="n">
        <f aca="false">SUMIF($C13:$C43, "w",F13:F43)+SUMIF($C13:$C43, "½",F13:F43)/2</f>
        <v>141.05</v>
      </c>
      <c r="G45" s="68" t="n">
        <f aca="false">SUMIF($C13:$C43, "w",G13:G43)+SUMIF($C13:$C43, "½",G13:G43)/2</f>
        <v>3815.55</v>
      </c>
      <c r="H45" s="69" t="n">
        <f aca="false">SUMIF($C13:$C43, "w",H13:H43)+SUMIF($C13:$C43, "½",H13:H43)/2</f>
        <v>2878.72</v>
      </c>
      <c r="I45" s="70" t="n">
        <f aca="false">SUM(I13:I43)-SUMIF($C$13:$C$43,"½",I13:I43)/2</f>
        <v>0</v>
      </c>
      <c r="J45" s="70" t="n">
        <f aca="false">SUM(J13:J43)-SUMIF($C$13:$C$43,"½",J13:J43)/2</f>
        <v>609.205462184874</v>
      </c>
      <c r="K45" s="70" t="n">
        <f aca="false">SUM(K13:K43)-SUMIF($C$13:$C$43,"½",K13:K43)/2</f>
        <v>1.27</v>
      </c>
      <c r="L45" s="70" t="n">
        <f aca="false">SUM(L13:L43)-SUMIF($C$13:$C$43,"½",L13:L43)/2--SUMIF($C$13:$C$43,"h",L13:L43)</f>
        <v>459.091890756303</v>
      </c>
      <c r="M45" s="7"/>
      <c r="N45" s="48"/>
      <c r="O45" s="7"/>
      <c r="P45" s="7"/>
      <c r="Q45" s="7"/>
      <c r="R45" s="7"/>
    </row>
    <row r="46" customFormat="false" ht="14.05" hidden="false" customHeight="false" outlineLevel="0" collapsed="false">
      <c r="A46" s="65"/>
      <c r="B46" s="65"/>
      <c r="C46" s="66"/>
      <c r="D46" s="67"/>
      <c r="E46" s="70"/>
      <c r="F46" s="70"/>
      <c r="G46" s="70"/>
      <c r="H46" s="70"/>
      <c r="I46" s="70"/>
      <c r="J46" s="70"/>
      <c r="K46" s="70"/>
      <c r="L46" s="70"/>
      <c r="M46" s="7"/>
      <c r="N46" s="7"/>
      <c r="O46" s="7"/>
      <c r="P46" s="7"/>
      <c r="Q46" s="7"/>
      <c r="R46" s="7"/>
    </row>
    <row r="47" customFormat="false" ht="14.05" hidden="false" customHeight="true" outlineLevel="0" collapsed="false">
      <c r="A47" s="71" t="s">
        <v>64</v>
      </c>
      <c r="B47" s="71"/>
      <c r="C47" s="71"/>
      <c r="D47" s="71"/>
      <c r="E47" s="72" t="s">
        <v>65</v>
      </c>
      <c r="F47" s="72"/>
      <c r="G47" s="72" t="s">
        <v>66</v>
      </c>
      <c r="H47" s="72"/>
      <c r="I47" s="73"/>
      <c r="J47" s="74" t="s">
        <v>67</v>
      </c>
      <c r="K47" s="74"/>
      <c r="L47" s="74"/>
      <c r="M47" s="7"/>
      <c r="N47" s="7"/>
      <c r="O47" s="7"/>
      <c r="P47" s="7"/>
      <c r="Q47" s="7"/>
      <c r="R47" s="7"/>
    </row>
    <row r="48" customFormat="false" ht="14.05" hidden="false" customHeight="false" outlineLevel="0" collapsed="false">
      <c r="A48" s="75" t="s">
        <v>68</v>
      </c>
      <c r="B48" s="75"/>
      <c r="C48" s="75"/>
      <c r="D48" s="76" t="n">
        <f aca="false">E44+G44-E12-G12</f>
        <v>4410.6</v>
      </c>
      <c r="E48" s="72"/>
      <c r="F48" s="72"/>
      <c r="G48" s="72"/>
      <c r="H48" s="72"/>
      <c r="I48" s="77"/>
      <c r="J48" s="74"/>
      <c r="K48" s="74"/>
      <c r="L48" s="74"/>
      <c r="M48" s="7"/>
      <c r="N48" s="7"/>
      <c r="O48" s="7"/>
      <c r="P48" s="7"/>
      <c r="Q48" s="7"/>
      <c r="R48" s="7"/>
    </row>
    <row r="49" s="6" customFormat="true" ht="14.05" hidden="false" customHeight="false" outlineLevel="0" collapsed="false">
      <c r="A49" s="75" t="s">
        <v>69</v>
      </c>
      <c r="B49" s="75"/>
      <c r="C49" s="75"/>
      <c r="D49" s="76" t="n">
        <f aca="false">F44+H44+F12+H12</f>
        <v>3435.73</v>
      </c>
      <c r="E49" s="7"/>
      <c r="F49" s="78" t="n">
        <f aca="false">E44-F44</f>
        <v>-288.87</v>
      </c>
      <c r="G49" s="7"/>
      <c r="H49" s="79" t="n">
        <f aca="false">G44-H44</f>
        <v>1263.74</v>
      </c>
      <c r="I49" s="77"/>
      <c r="J49" s="7"/>
      <c r="K49" s="7"/>
      <c r="L49" s="80" t="n">
        <f aca="false">J45-L45-K45</f>
        <v>148.843571428571</v>
      </c>
      <c r="AMI49" s="1"/>
      <c r="AMJ49" s="1"/>
    </row>
    <row r="50" customFormat="false" ht="14.05" hidden="false" customHeight="false" outlineLevel="0" collapsed="false">
      <c r="A50" s="81" t="s">
        <v>70</v>
      </c>
      <c r="B50" s="81"/>
      <c r="C50" s="81"/>
      <c r="D50" s="82" t="n">
        <f aca="false">D48-D49</f>
        <v>974.87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customFormat="false" ht="13.8" hidden="false" customHeight="false" outlineLevel="0" collapsed="false">
      <c r="A51" s="83"/>
      <c r="B51" s="84"/>
      <c r="C51" s="84"/>
      <c r="D51" s="85"/>
      <c r="E51" s="84"/>
      <c r="F51" s="84"/>
      <c r="G51" s="84"/>
      <c r="H51" s="84"/>
      <c r="I51" s="84"/>
      <c r="J51" s="84"/>
      <c r="K51" s="84"/>
      <c r="L51" s="86" t="n">
        <f aca="false">SUMIFS(G13:G43,$C$13:$C$43,"w",J13:J43,"&gt;0")+SUMIFS(G13:G43,$C$13:$C$43,"½",J13:J43,"&gt;0")/2</f>
        <v>3815.55</v>
      </c>
      <c r="M51" s="7"/>
      <c r="N51" s="7"/>
      <c r="O51" s="7"/>
      <c r="P51" s="7"/>
      <c r="Q51" s="7"/>
      <c r="R51" s="7"/>
    </row>
    <row r="52" customFormat="false" ht="14.05" hidden="false" customHeight="false" outlineLevel="0" collapsed="false">
      <c r="A52" s="7"/>
      <c r="B52" s="7"/>
      <c r="C52" s="7"/>
      <c r="D52" s="87"/>
      <c r="E52" s="88"/>
      <c r="F52" s="88"/>
      <c r="G52" s="88"/>
      <c r="H52" s="88"/>
      <c r="I52" s="88"/>
      <c r="J52" s="89" t="s">
        <v>71</v>
      </c>
      <c r="K52" s="89"/>
      <c r="L52" s="48" t="n">
        <f aca="false">F53</f>
        <v>3815.55</v>
      </c>
      <c r="M52" s="7"/>
      <c r="N52" s="48"/>
      <c r="O52" s="7"/>
      <c r="P52" s="7"/>
      <c r="Q52" s="7"/>
      <c r="R52" s="7"/>
    </row>
    <row r="53" customFormat="false" ht="14.05" hidden="false" customHeight="false" outlineLevel="0" collapsed="false">
      <c r="A53" s="7"/>
      <c r="B53" s="7"/>
      <c r="C53" s="7"/>
      <c r="D53" s="90" t="s">
        <v>72</v>
      </c>
      <c r="E53" s="7"/>
      <c r="F53" s="91" t="n">
        <f aca="false">E45+G45</f>
        <v>3815.55</v>
      </c>
      <c r="G53" s="92" t="n">
        <f aca="false">F45+H45</f>
        <v>3019.77</v>
      </c>
      <c r="H53" s="7"/>
      <c r="I53" s="7"/>
      <c r="J53" s="89" t="s">
        <v>73</v>
      </c>
      <c r="K53" s="89"/>
      <c r="L53" s="48" t="n">
        <f aca="false">G44-L52-SUMIF(C13:C43,"h",G13:G43)-SUMIF(C13:C43,"½",G13:G43)/2+E44-SUMIF(C13:C43,"h",E13:E43)-SUMIF(C13:C43,"½",E13:E43)/2</f>
        <v>1.08357767203415E-013</v>
      </c>
      <c r="M53" s="7"/>
      <c r="N53" s="7"/>
      <c r="O53" s="7"/>
      <c r="P53" s="7"/>
      <c r="Q53" s="7"/>
      <c r="R53" s="7"/>
    </row>
    <row r="54" customFormat="false" ht="14.05" hidden="false" customHeight="false" outlineLevel="0" collapsed="false">
      <c r="A54" s="7"/>
      <c r="B54" s="7"/>
      <c r="C54" s="7"/>
      <c r="D54" s="90" t="s">
        <v>74</v>
      </c>
      <c r="E54" s="93"/>
      <c r="F54" s="88" t="n">
        <f aca="false">F53-G53</f>
        <v>795.78</v>
      </c>
      <c r="G54" s="7"/>
      <c r="H54" s="94" t="s">
        <v>75</v>
      </c>
      <c r="I54" s="94"/>
      <c r="J54" s="94"/>
      <c r="K54" s="94"/>
      <c r="L54" s="48" t="n">
        <f aca="false">ROUND(L45/0.19,2)+ROUND(K45/0.07,2)</f>
        <v>2434.41</v>
      </c>
      <c r="M54" s="7"/>
      <c r="N54" s="7"/>
      <c r="O54" s="7"/>
      <c r="P54" s="7"/>
      <c r="Q54" s="7"/>
      <c r="R54" s="7"/>
    </row>
    <row r="55" customFormat="false" ht="14.05" hidden="false" customHeight="false" outlineLevel="0" collapsed="false">
      <c r="A55" s="7"/>
      <c r="B55" s="7"/>
      <c r="C55" s="7"/>
      <c r="D55" s="90"/>
      <c r="E55" s="95"/>
      <c r="F55" s="48"/>
      <c r="G55" s="7"/>
      <c r="H55" s="94" t="s">
        <v>76</v>
      </c>
      <c r="I55" s="94"/>
      <c r="J55" s="94"/>
      <c r="K55" s="94"/>
      <c r="L55" s="48" t="n">
        <f aca="false">ROUND(L45/0.19,2)+ROUND(K45/0.07,2)+L45+K45</f>
        <v>2894.7718907563</v>
      </c>
      <c r="M55" s="7"/>
      <c r="N55" s="7"/>
      <c r="O55" s="7"/>
      <c r="P55" s="7"/>
      <c r="Q55" s="7"/>
      <c r="R55" s="7"/>
    </row>
    <row r="56" customFormat="false" ht="13.8" hidden="false" customHeight="false" outlineLevel="0" collapsed="false">
      <c r="A56" s="7"/>
      <c r="B56" s="7"/>
      <c r="C56" s="7"/>
      <c r="D56" s="96" t="s">
        <v>77</v>
      </c>
      <c r="E56" s="48" t="n">
        <f aca="false">SUMIF(C13:C43,"½",F13:F43)/2+SUMIF(C13:C43,"½",H13:H43)/2-SUMIF(C13:C43,"½",G13:G43)/2-SUMIF(C13:C43,"½",E13:E43)/2</f>
        <v>118.84</v>
      </c>
      <c r="F56" s="7"/>
      <c r="G56" s="7"/>
      <c r="H56" s="94" t="s">
        <v>78</v>
      </c>
      <c r="I56" s="94"/>
      <c r="J56" s="94"/>
      <c r="K56" s="94"/>
      <c r="L56" s="48" t="n">
        <f aca="false">H45-L55+F45</f>
        <v>124.998109243697</v>
      </c>
      <c r="M56" s="7"/>
      <c r="N56" s="7"/>
      <c r="O56" s="7"/>
      <c r="P56" s="7"/>
      <c r="Q56" s="7"/>
      <c r="R56" s="7"/>
    </row>
    <row r="64" customFormat="false" ht="13.8" hidden="false" customHeight="false" outlineLevel="0" collapsed="false"/>
    <row r="1048554" customFormat="false" ht="12.85" hidden="false" customHeight="false" outlineLevel="0" collapsed="false"/>
    <row r="1048555" customFormat="false" ht="12.85" hidden="false" customHeight="false" outlineLevel="0" collapsed="false"/>
    <row r="1048556" customFormat="false" ht="12.85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5">
    <mergeCell ref="A1:D1"/>
    <mergeCell ref="E3:H3"/>
    <mergeCell ref="E5:G5"/>
    <mergeCell ref="J5:L6"/>
    <mergeCell ref="J7:L7"/>
    <mergeCell ref="I9:J9"/>
    <mergeCell ref="K9:L9"/>
    <mergeCell ref="E10:F10"/>
    <mergeCell ref="G10:H10"/>
    <mergeCell ref="I10:I11"/>
    <mergeCell ref="J10:J11"/>
    <mergeCell ref="K10:K11"/>
    <mergeCell ref="L10:L11"/>
    <mergeCell ref="A47:D47"/>
    <mergeCell ref="E47:F48"/>
    <mergeCell ref="G47:H48"/>
    <mergeCell ref="J47:L48"/>
    <mergeCell ref="A48:C48"/>
    <mergeCell ref="A49:C49"/>
    <mergeCell ref="A50:C50"/>
    <mergeCell ref="J52:K52"/>
    <mergeCell ref="J53:K53"/>
    <mergeCell ref="H54:K54"/>
    <mergeCell ref="H55:K55"/>
    <mergeCell ref="H56:K56"/>
  </mergeCells>
  <printOptions headings="false" gridLines="false" gridLinesSet="true" horizontalCentered="false" verticalCentered="false"/>
  <pageMargins left="0.306944444444444" right="0.306944444444444" top="0.590277777777778" bottom="0.729166666666667" header="0.511805555555555" footer="0.590277777777778"/>
  <pageSetup paperSize="9" scale="93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>&amp;C&amp;"Arial,Regular"&amp;10Page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2:M3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RowHeight="14.05"/>
  <cols>
    <col collapsed="false" hidden="false" max="2" min="1" style="1" width="10.7295918367347"/>
    <col collapsed="false" hidden="false" max="3" min="3" style="1" width="13.5714285714286"/>
    <col collapsed="false" hidden="false" max="4" min="4" style="1" width="13.030612244898"/>
    <col collapsed="false" hidden="false" max="5" min="5" style="1" width="10.7295918367347"/>
    <col collapsed="false" hidden="false" max="6" min="6" style="1" width="7.25510204081633"/>
    <col collapsed="false" hidden="false" max="7" min="7" style="1" width="13.4336734693878"/>
    <col collapsed="false" hidden="false" max="8" min="8" style="1" width="2.27551020408163"/>
    <col collapsed="false" hidden="false" max="10" min="9" style="1" width="10.7295918367347"/>
    <col collapsed="false" hidden="false" max="11" min="11" style="1" width="5.77551020408163"/>
    <col collapsed="false" hidden="false" max="12" min="12" style="1" width="10.7448979591837"/>
    <col collapsed="false" hidden="false" max="13" min="13" style="1" width="12.6377551020408"/>
    <col collapsed="false" hidden="false" max="1025" min="14" style="1" width="10.7295918367347"/>
  </cols>
  <sheetData>
    <row r="2" customFormat="false" ht="14.05" hidden="false" customHeight="false" outlineLevel="0" collapsed="false">
      <c r="A2" s="97" t="s">
        <v>79</v>
      </c>
      <c r="B2" s="98"/>
      <c r="C2" s="98"/>
      <c r="D2" s="98"/>
      <c r="E2" s="98"/>
      <c r="F2" s="98"/>
      <c r="G2" s="98"/>
      <c r="H2" s="99"/>
      <c r="I2" s="97" t="s">
        <v>80</v>
      </c>
      <c r="J2" s="100"/>
      <c r="K2" s="100"/>
      <c r="L2" s="100"/>
      <c r="M2" s="100"/>
    </row>
    <row r="3" customFormat="false" ht="14.05" hidden="false" customHeight="false" outlineLevel="0" collapsed="false">
      <c r="A3" s="101" t="s">
        <v>81</v>
      </c>
      <c r="B3" s="102"/>
      <c r="C3" s="102"/>
      <c r="D3" s="103"/>
      <c r="E3" s="102"/>
      <c r="F3" s="102"/>
      <c r="G3" s="101"/>
      <c r="H3" s="104"/>
      <c r="I3" s="105" t="s">
        <v>82</v>
      </c>
      <c r="J3" s="106"/>
      <c r="K3" s="106"/>
      <c r="L3" s="104"/>
      <c r="M3" s="104"/>
    </row>
    <row r="4" customFormat="false" ht="14.05" hidden="false" customHeight="false" outlineLevel="0" collapsed="false">
      <c r="A4" s="107" t="s">
        <v>83</v>
      </c>
      <c r="B4" s="106"/>
      <c r="C4" s="106"/>
      <c r="D4" s="106"/>
      <c r="E4" s="106"/>
      <c r="F4" s="106"/>
      <c r="G4" s="106"/>
      <c r="H4" s="104"/>
      <c r="I4" s="108"/>
      <c r="J4" s="106"/>
      <c r="K4" s="106"/>
      <c r="L4" s="104"/>
      <c r="M4" s="104"/>
    </row>
    <row r="5" customFormat="false" ht="14.05" hidden="false" customHeight="false" outlineLevel="0" collapsed="false">
      <c r="A5" s="106"/>
      <c r="B5" s="106"/>
      <c r="C5" s="106"/>
      <c r="D5" s="106"/>
      <c r="E5" s="106"/>
      <c r="F5" s="106"/>
      <c r="G5" s="106"/>
      <c r="H5" s="104"/>
      <c r="I5" s="109"/>
      <c r="J5" s="110"/>
      <c r="K5" s="110"/>
      <c r="L5" s="109"/>
      <c r="M5" s="111"/>
    </row>
    <row r="6" customFormat="false" ht="14.05" hidden="false" customHeight="false" outlineLevel="0" collapsed="false">
      <c r="A6" s="112" t="s">
        <v>84</v>
      </c>
      <c r="B6" s="113"/>
      <c r="C6" s="113"/>
      <c r="D6" s="113"/>
      <c r="E6" s="113"/>
      <c r="F6" s="113"/>
      <c r="G6" s="114"/>
      <c r="H6" s="104"/>
      <c r="I6" s="115" t="s">
        <v>85</v>
      </c>
      <c r="J6" s="116"/>
      <c r="K6" s="116"/>
      <c r="L6" s="115"/>
      <c r="M6" s="117"/>
    </row>
    <row r="7" customFormat="false" ht="14.05" hidden="false" customHeight="false" outlineLevel="0" collapsed="false">
      <c r="A7" s="118" t="s">
        <v>86</v>
      </c>
      <c r="B7" s="110"/>
      <c r="C7" s="110"/>
      <c r="D7" s="110"/>
      <c r="E7" s="110"/>
      <c r="F7" s="110"/>
      <c r="G7" s="119" t="n">
        <f aca="false">Kassenbuch!L52-Kassenbuch!J45</f>
        <v>3206.34453781513</v>
      </c>
      <c r="H7" s="104"/>
      <c r="I7" s="120" t="s">
        <v>87</v>
      </c>
      <c r="J7" s="121" t="n">
        <v>0.19</v>
      </c>
      <c r="K7" s="122"/>
      <c r="L7" s="123" t="n">
        <f aca="false">G7-M8</f>
        <v>2597.13907563025</v>
      </c>
      <c r="M7" s="123"/>
    </row>
    <row r="8" customFormat="false" ht="14.05" hidden="false" customHeight="false" outlineLevel="0" collapsed="false">
      <c r="A8" s="118" t="s">
        <v>88</v>
      </c>
      <c r="B8" s="110"/>
      <c r="C8" s="110"/>
      <c r="D8" s="110"/>
      <c r="E8" s="110"/>
      <c r="F8" s="110"/>
      <c r="G8" s="119" t="n">
        <v>0</v>
      </c>
      <c r="H8" s="124"/>
      <c r="I8" s="125" t="s">
        <v>89</v>
      </c>
      <c r="J8" s="125"/>
      <c r="K8" s="125"/>
      <c r="L8" s="126"/>
      <c r="M8" s="127" t="n">
        <f aca="false">Kassenbuch!J45</f>
        <v>609.205462184874</v>
      </c>
    </row>
    <row r="9" customFormat="false" ht="14.05" hidden="false" customHeight="false" outlineLevel="0" collapsed="false">
      <c r="A9" s="118" t="s">
        <v>90</v>
      </c>
      <c r="B9" s="110"/>
      <c r="C9" s="110"/>
      <c r="D9" s="110"/>
      <c r="E9" s="110"/>
      <c r="F9" s="110"/>
      <c r="G9" s="119" t="n">
        <f aca="false">Kassenbuch!L53</f>
        <v>1.08357767203415E-013</v>
      </c>
      <c r="H9" s="124"/>
      <c r="I9" s="125"/>
      <c r="J9" s="125"/>
      <c r="K9" s="125"/>
      <c r="L9" s="126"/>
      <c r="M9" s="128"/>
    </row>
    <row r="10" customFormat="false" ht="14.05" hidden="false" customHeight="false" outlineLevel="0" collapsed="false">
      <c r="A10" s="129" t="s">
        <v>91</v>
      </c>
      <c r="B10" s="129"/>
      <c r="C10" s="129"/>
      <c r="D10" s="129"/>
      <c r="E10" s="129"/>
      <c r="F10" s="130"/>
      <c r="G10" s="131" t="n">
        <f aca="false">SUM(G7:G9)</f>
        <v>3206.34453781513</v>
      </c>
      <c r="H10" s="124"/>
      <c r="I10" s="120" t="s">
        <v>87</v>
      </c>
      <c r="J10" s="121" t="n">
        <v>0.07</v>
      </c>
      <c r="K10" s="122"/>
      <c r="L10" s="123" t="n">
        <f aca="false">G8-M11</f>
        <v>0</v>
      </c>
      <c r="M10" s="123"/>
    </row>
    <row r="11" customFormat="false" ht="14.05" hidden="false" customHeight="false" outlineLevel="0" collapsed="false">
      <c r="A11" s="106"/>
      <c r="B11" s="106"/>
      <c r="C11" s="106"/>
      <c r="D11" s="106"/>
      <c r="E11" s="106"/>
      <c r="F11" s="106"/>
      <c r="G11" s="132"/>
      <c r="H11" s="104"/>
      <c r="I11" s="125" t="s">
        <v>89</v>
      </c>
      <c r="J11" s="125"/>
      <c r="K11" s="125"/>
      <c r="L11" s="126"/>
      <c r="M11" s="127" t="n">
        <v>0</v>
      </c>
    </row>
    <row r="12" customFormat="false" ht="14.05" hidden="false" customHeight="false" outlineLevel="0" collapsed="false">
      <c r="A12" s="112" t="s">
        <v>92</v>
      </c>
      <c r="B12" s="113"/>
      <c r="C12" s="113"/>
      <c r="D12" s="113"/>
      <c r="E12" s="113"/>
      <c r="F12" s="113"/>
      <c r="G12" s="133"/>
      <c r="H12" s="104"/>
      <c r="I12" s="125"/>
      <c r="J12" s="125"/>
      <c r="K12" s="125"/>
      <c r="L12" s="126"/>
      <c r="M12" s="128"/>
    </row>
    <row r="13" customFormat="false" ht="14.05" hidden="false" customHeight="false" outlineLevel="0" collapsed="false">
      <c r="A13" s="134" t="s">
        <v>93</v>
      </c>
      <c r="B13" s="106"/>
      <c r="C13" s="106"/>
      <c r="D13" s="106"/>
      <c r="E13" s="106"/>
      <c r="F13" s="106"/>
      <c r="G13" s="132"/>
      <c r="H13" s="104"/>
      <c r="I13" s="120" t="s">
        <v>87</v>
      </c>
      <c r="J13" s="121" t="n">
        <v>0</v>
      </c>
      <c r="K13" s="122"/>
      <c r="L13" s="123" t="n">
        <f aca="false">G9</f>
        <v>1.08357767203415E-013</v>
      </c>
      <c r="M13" s="123"/>
    </row>
    <row r="14" customFormat="false" ht="14.05" hidden="false" customHeight="false" outlineLevel="0" collapsed="false">
      <c r="A14" s="134"/>
      <c r="B14" s="106" t="s">
        <v>94</v>
      </c>
      <c r="C14" s="106"/>
      <c r="D14" s="106"/>
      <c r="E14" s="106"/>
      <c r="F14" s="106"/>
      <c r="G14" s="119" t="n">
        <f aca="false">Kassenbuch!L54</f>
        <v>2434.41</v>
      </c>
      <c r="H14" s="104"/>
      <c r="I14" s="125" t="s">
        <v>89</v>
      </c>
      <c r="J14" s="125"/>
      <c r="K14" s="125"/>
      <c r="L14" s="126"/>
      <c r="M14" s="127" t="n">
        <v>0</v>
      </c>
    </row>
    <row r="15" customFormat="false" ht="14.05" hidden="false" customHeight="false" outlineLevel="0" collapsed="false">
      <c r="A15" s="134"/>
      <c r="B15" s="106" t="s">
        <v>95</v>
      </c>
      <c r="C15" s="106"/>
      <c r="D15" s="106"/>
      <c r="E15" s="106"/>
      <c r="F15" s="106"/>
      <c r="G15" s="119" t="n">
        <f aca="false">Kassenbuch!L56</f>
        <v>124.998109243697</v>
      </c>
      <c r="H15" s="124"/>
      <c r="I15" s="125"/>
      <c r="J15" s="125"/>
      <c r="K15" s="125"/>
      <c r="L15" s="126"/>
      <c r="M15" s="128"/>
    </row>
    <row r="16" customFormat="false" ht="14.05" hidden="false" customHeight="false" outlineLevel="0" collapsed="false">
      <c r="A16" s="106" t="s">
        <v>96</v>
      </c>
      <c r="B16" s="106"/>
      <c r="C16" s="106"/>
      <c r="D16" s="106"/>
      <c r="E16" s="106"/>
      <c r="F16" s="106"/>
      <c r="G16" s="119" t="n">
        <f aca="false">Kassenbuch!E56</f>
        <v>118.84</v>
      </c>
      <c r="H16" s="124"/>
      <c r="I16" s="125"/>
      <c r="J16" s="125"/>
      <c r="K16" s="125"/>
      <c r="L16" s="135" t="s">
        <v>97</v>
      </c>
      <c r="M16" s="126" t="n">
        <f aca="false">M14+M11+M8</f>
        <v>609.205462184874</v>
      </c>
    </row>
    <row r="17" customFormat="false" ht="14.05" hidden="false" customHeight="false" outlineLevel="0" collapsed="false">
      <c r="A17" s="129" t="s">
        <v>98</v>
      </c>
      <c r="B17" s="136"/>
      <c r="C17" s="136"/>
      <c r="D17" s="136"/>
      <c r="E17" s="136"/>
      <c r="F17" s="136"/>
      <c r="G17" s="137" t="n">
        <f aca="false">SUM(G13:G16)</f>
        <v>2678.2481092437</v>
      </c>
      <c r="H17" s="124"/>
      <c r="I17" s="125"/>
      <c r="J17" s="125"/>
      <c r="K17" s="125"/>
      <c r="L17" s="126"/>
      <c r="M17" s="128"/>
    </row>
    <row r="18" customFormat="false" ht="14.05" hidden="false" customHeight="false" outlineLevel="0" collapsed="false">
      <c r="A18" s="106"/>
      <c r="B18" s="106"/>
      <c r="C18" s="106"/>
      <c r="D18" s="106"/>
      <c r="E18" s="106"/>
      <c r="F18" s="106"/>
      <c r="G18" s="138"/>
      <c r="H18" s="104"/>
      <c r="I18" s="115" t="s">
        <v>99</v>
      </c>
      <c r="J18" s="116"/>
      <c r="K18" s="116"/>
      <c r="L18" s="115"/>
      <c r="M18" s="117"/>
    </row>
    <row r="19" customFormat="false" ht="14.05" hidden="false" customHeight="false" outlineLevel="0" collapsed="false">
      <c r="A19" s="139" t="s">
        <v>100</v>
      </c>
      <c r="B19" s="122"/>
      <c r="C19" s="122"/>
      <c r="D19" s="122"/>
      <c r="E19" s="122"/>
      <c r="F19" s="122"/>
      <c r="G19" s="140" t="n">
        <f aca="false">G10-G17</f>
        <v>528.096428571429</v>
      </c>
      <c r="H19" s="104"/>
      <c r="I19" s="106"/>
      <c r="J19" s="118"/>
      <c r="K19" s="141"/>
      <c r="L19" s="142" t="n">
        <v>0.19</v>
      </c>
      <c r="M19" s="119" t="n">
        <f aca="false">Kassenbuch!L45</f>
        <v>459.091890756303</v>
      </c>
    </row>
    <row r="20" customFormat="false" ht="14.05" hidden="false" customHeight="false" outlineLevel="0" collapsed="false">
      <c r="A20" s="106"/>
      <c r="B20" s="106"/>
      <c r="C20" s="106"/>
      <c r="D20" s="106"/>
      <c r="E20" s="106"/>
      <c r="F20" s="106"/>
      <c r="G20" s="143"/>
      <c r="H20" s="104"/>
      <c r="I20" s="106"/>
      <c r="J20" s="118"/>
      <c r="K20" s="141"/>
      <c r="L20" s="142" t="n">
        <v>0.07</v>
      </c>
      <c r="M20" s="119" t="n">
        <f aca="false">Kassenbuch!K45</f>
        <v>1.27</v>
      </c>
    </row>
    <row r="21" customFormat="false" ht="14.05" hidden="false" customHeight="false" outlineLevel="0" collapsed="false">
      <c r="A21" s="106"/>
      <c r="B21" s="106"/>
      <c r="C21" s="106"/>
      <c r="D21" s="106"/>
      <c r="E21" s="106"/>
      <c r="F21" s="106"/>
      <c r="G21" s="143"/>
      <c r="H21" s="104"/>
      <c r="I21" s="106"/>
      <c r="J21" s="118"/>
      <c r="K21" s="141"/>
      <c r="L21" s="142"/>
      <c r="M21" s="128"/>
    </row>
    <row r="22" customFormat="false" ht="14.05" hidden="false" customHeight="false" outlineLevel="0" collapsed="false">
      <c r="A22" s="144" t="s">
        <v>101</v>
      </c>
      <c r="B22" s="145"/>
      <c r="C22" s="145"/>
      <c r="D22" s="145"/>
      <c r="E22" s="145"/>
      <c r="F22" s="145"/>
      <c r="G22" s="146"/>
      <c r="H22" s="104"/>
      <c r="I22" s="106"/>
      <c r="J22" s="118"/>
      <c r="K22" s="141"/>
      <c r="L22" s="147" t="s">
        <v>102</v>
      </c>
      <c r="M22" s="126" t="n">
        <f aca="false">SUM(M19:M20)</f>
        <v>460.361890756303</v>
      </c>
    </row>
    <row r="23" customFormat="false" ht="14.05" hidden="false" customHeight="false" outlineLevel="0" collapsed="false">
      <c r="A23" s="106"/>
      <c r="B23" s="106"/>
      <c r="C23" s="106"/>
      <c r="D23" s="106"/>
      <c r="E23" s="106"/>
      <c r="F23" s="106"/>
      <c r="G23" s="143"/>
      <c r="H23" s="104"/>
      <c r="I23" s="106"/>
      <c r="J23" s="142"/>
      <c r="K23" s="106"/>
      <c r="L23" s="148"/>
      <c r="M23" s="149"/>
    </row>
    <row r="24" customFormat="false" ht="14.05" hidden="false" customHeight="false" outlineLevel="0" collapsed="false">
      <c r="A24" s="150" t="s">
        <v>103</v>
      </c>
      <c r="B24" s="150"/>
      <c r="C24" s="150" t="s">
        <v>104</v>
      </c>
      <c r="D24" s="150" t="s">
        <v>105</v>
      </c>
      <c r="E24" s="150" t="s">
        <v>106</v>
      </c>
      <c r="F24" s="151" t="s">
        <v>107</v>
      </c>
      <c r="G24" s="151"/>
      <c r="H24" s="104"/>
      <c r="I24" s="118"/>
      <c r="J24" s="106"/>
      <c r="K24" s="106"/>
      <c r="L24" s="152" t="s">
        <v>108</v>
      </c>
      <c r="M24" s="153" t="n">
        <f aca="false">M16-M22</f>
        <v>148.843571428571</v>
      </c>
    </row>
    <row r="25" customFormat="false" ht="14.05" hidden="false" customHeight="false" outlineLevel="0" collapsed="false">
      <c r="A25" s="154" t="s">
        <v>109</v>
      </c>
      <c r="B25" s="154"/>
      <c r="C25" s="154"/>
      <c r="D25" s="154"/>
      <c r="E25" s="154"/>
      <c r="F25" s="154"/>
      <c r="G25" s="154"/>
      <c r="H25" s="104"/>
      <c r="I25" s="106"/>
      <c r="J25" s="106"/>
      <c r="K25" s="106"/>
      <c r="L25" s="104"/>
      <c r="M25" s="104"/>
    </row>
    <row r="26" customFormat="false" ht="14.05" hidden="false" customHeight="false" outlineLevel="0" collapsed="false">
      <c r="A26" s="106"/>
      <c r="B26" s="106"/>
      <c r="C26" s="106"/>
      <c r="D26" s="106"/>
      <c r="E26" s="106"/>
      <c r="F26" s="106"/>
      <c r="G26" s="106"/>
      <c r="H26" s="124"/>
      <c r="I26" s="106"/>
      <c r="J26" s="106"/>
      <c r="K26" s="106"/>
      <c r="L26" s="104"/>
      <c r="M26" s="104"/>
    </row>
    <row r="27" customFormat="false" ht="14.05" hidden="false" customHeight="false" outlineLevel="0" collapsed="false">
      <c r="A27" s="106"/>
      <c r="B27" s="106"/>
      <c r="C27" s="106"/>
      <c r="D27" s="106"/>
      <c r="E27" s="106"/>
      <c r="F27" s="106"/>
      <c r="G27" s="106"/>
      <c r="H27" s="124"/>
      <c r="I27" s="97" t="s">
        <v>110</v>
      </c>
      <c r="J27" s="100"/>
      <c r="K27" s="100"/>
      <c r="L27" s="100"/>
      <c r="M27" s="100"/>
    </row>
    <row r="28" customFormat="false" ht="14.05" hidden="false" customHeight="false" outlineLevel="0" collapsed="false">
      <c r="A28" s="106"/>
      <c r="B28" s="106"/>
      <c r="C28" s="106"/>
      <c r="D28" s="106"/>
      <c r="E28" s="106"/>
      <c r="F28" s="106"/>
      <c r="G28" s="106"/>
      <c r="H28" s="124"/>
      <c r="I28" s="106"/>
      <c r="J28" s="104"/>
      <c r="K28" s="104"/>
      <c r="L28" s="104"/>
      <c r="M28" s="155" t="s">
        <v>111</v>
      </c>
    </row>
    <row r="29" customFormat="false" ht="14.05" hidden="false" customHeight="false" outlineLevel="0" collapsed="false">
      <c r="A29" s="106"/>
      <c r="B29" s="106"/>
      <c r="C29" s="106"/>
      <c r="D29" s="106"/>
      <c r="E29" s="106"/>
      <c r="F29" s="106"/>
      <c r="G29" s="106"/>
      <c r="H29" s="124"/>
      <c r="I29" s="156" t="s">
        <v>112</v>
      </c>
      <c r="J29" s="104"/>
      <c r="K29" s="104"/>
      <c r="L29" s="104"/>
      <c r="M29" s="104"/>
    </row>
    <row r="30" customFormat="false" ht="14.05" hidden="false" customHeight="false" outlineLevel="0" collapsed="false">
      <c r="H30" s="124"/>
      <c r="I30" s="157" t="s">
        <v>113</v>
      </c>
      <c r="J30" s="104"/>
      <c r="K30" s="104"/>
      <c r="L30" s="104"/>
      <c r="M30" s="104"/>
    </row>
  </sheetData>
  <mergeCells count="2">
    <mergeCell ref="F24:G24"/>
    <mergeCell ref="A25:G25"/>
  </mergeCells>
  <printOptions headings="false" gridLines="false" gridLinesSet="true" horizontalCentered="false" verticalCentered="false"/>
  <pageMargins left="0.543055555555555" right="0.543055555555555" top="0.747916666666667" bottom="0.886805555555556" header="0.511805555555555" footer="0.747916666666667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>&amp;C&amp;"Arial,Regular"&amp;10Page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32929</TotalTime>
  <Application>LibreOffice/4.2.5.2$Windows_x86 LibreOffice_project/61cb170a04bb1f12e77c884eab9192be736ec5f5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2013-08-09T07:59:28Z</dcterms:created>
  <dc:creator>asta</dc:creator>
  <dc:language>de-DE</dc:language>
  <cp:lastPrinted>2014-06-16T10:58:38Z</cp:lastPrinted>
  <dcterms:modified xsi:type="dcterms:W3CDTF">2014-07-01T14:34:58Z</dcterms:modified>
  <cp:revision>98</cp:revision>
</cp:coreProperties>
</file>